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1.xml" ContentType="application/vnd.openxmlformats-officedocument.spreadsheetml.pivot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ymondpoynter/Dropbox/NewMR 2022/Events/How to use Excel/How to Use Excel for Insights - Part 1/Broadcast/"/>
    </mc:Choice>
  </mc:AlternateContent>
  <xr:revisionPtr revIDLastSave="0" documentId="13_ncr:1_{14486F56-A411-BD4D-8FA5-FAB6942FE900}" xr6:coauthVersionLast="47" xr6:coauthVersionMax="47" xr10:uidLastSave="{00000000-0000-0000-0000-000000000000}"/>
  <bookViews>
    <workbookView xWindow="-1540" yWindow="-28300" windowWidth="32220" windowHeight="25740" xr2:uid="{05247F03-D4CE-724C-A8AB-E3B16FA22CC8}"/>
  </bookViews>
  <sheets>
    <sheet name="Basics 1" sheetId="5" r:id="rId1"/>
    <sheet name="Basics 2" sheetId="10" r:id="rId2"/>
    <sheet name="Basics 3" sheetId="11" r:id="rId3"/>
    <sheet name="Survey 1" sheetId="13" r:id="rId4"/>
    <sheet name="Survey 2" sheetId="14" r:id="rId5"/>
    <sheet name="Automate 1" sheetId="15" r:id="rId6"/>
    <sheet name="Automate 2" sheetId="16" r:id="rId7"/>
    <sheet name="Pivot" sheetId="20" r:id="rId8"/>
    <sheet name="Pivot Data" sheetId="17" r:id="rId9"/>
    <sheet name="Viz 1" sheetId="21" r:id="rId10"/>
    <sheet name="Text of Edit Macro" sheetId="26" r:id="rId11"/>
    <sheet name="Viz 2" sheetId="23" r:id="rId12"/>
  </sheets>
  <calcPr calcId="191029"/>
  <pivotCaches>
    <pivotCache cacheId="0" r:id="rId1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4" l="1"/>
  <c r="F22" i="14"/>
  <c r="G22" i="14"/>
  <c r="E23" i="14"/>
  <c r="F23" i="14"/>
  <c r="G23" i="14"/>
  <c r="E24" i="14"/>
  <c r="F24" i="14"/>
  <c r="G24" i="14"/>
  <c r="E25" i="14"/>
  <c r="F25" i="14"/>
  <c r="G25" i="14"/>
  <c r="E26" i="14"/>
  <c r="F26" i="14"/>
  <c r="G26" i="14"/>
  <c r="D26" i="14"/>
  <c r="D25" i="14"/>
  <c r="D24" i="14"/>
  <c r="D23" i="14"/>
  <c r="D22" i="14"/>
  <c r="J31" i="13"/>
  <c r="J28" i="13"/>
  <c r="J29" i="13"/>
  <c r="J30" i="13"/>
  <c r="J27" i="13"/>
  <c r="I30" i="13"/>
  <c r="I29" i="13"/>
  <c r="I28" i="13"/>
  <c r="I27" i="13"/>
  <c r="I3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" i="13"/>
  <c r="I24" i="13"/>
  <c r="I25" i="13"/>
  <c r="I23" i="13"/>
  <c r="H24" i="13"/>
  <c r="H25" i="13"/>
  <c r="H23" i="13"/>
  <c r="H3" i="13"/>
  <c r="H4" i="13"/>
  <c r="H5" i="13"/>
  <c r="H6" i="13"/>
  <c r="H7" i="13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" i="13"/>
  <c r="C25" i="11"/>
  <c r="D25" i="11"/>
  <c r="E25" i="11"/>
  <c r="F25" i="11"/>
  <c r="G25" i="11"/>
  <c r="C26" i="11"/>
  <c r="D26" i="11"/>
  <c r="E26" i="11"/>
  <c r="F26" i="11"/>
  <c r="G26" i="11"/>
  <c r="C27" i="11"/>
  <c r="D27" i="11"/>
  <c r="E27" i="11"/>
  <c r="F27" i="11"/>
  <c r="G27" i="11"/>
  <c r="C28" i="11"/>
  <c r="D28" i="11"/>
  <c r="E28" i="11"/>
  <c r="F28" i="11"/>
  <c r="G28" i="11"/>
  <c r="C29" i="11"/>
  <c r="D29" i="11"/>
  <c r="E29" i="11"/>
  <c r="F29" i="11"/>
  <c r="G29" i="11"/>
  <c r="C30" i="11"/>
  <c r="D30" i="11"/>
  <c r="E30" i="11"/>
  <c r="F30" i="11"/>
  <c r="G30" i="11"/>
  <c r="C31" i="11"/>
  <c r="D31" i="11"/>
  <c r="E31" i="11"/>
  <c r="F31" i="11"/>
  <c r="G31" i="11"/>
  <c r="B26" i="11"/>
  <c r="B27" i="11"/>
  <c r="B28" i="11"/>
  <c r="B29" i="11"/>
  <c r="B30" i="11"/>
  <c r="B31" i="11"/>
  <c r="B25" i="11"/>
  <c r="C14" i="11"/>
  <c r="D14" i="11"/>
  <c r="E14" i="11"/>
  <c r="F14" i="11"/>
  <c r="G14" i="11"/>
  <c r="C15" i="11"/>
  <c r="D15" i="11"/>
  <c r="E15" i="11"/>
  <c r="F15" i="11"/>
  <c r="G15" i="11"/>
  <c r="C16" i="11"/>
  <c r="D16" i="11"/>
  <c r="E16" i="11"/>
  <c r="F16" i="11"/>
  <c r="G16" i="11"/>
  <c r="C17" i="11"/>
  <c r="D17" i="11"/>
  <c r="E17" i="11"/>
  <c r="F17" i="11"/>
  <c r="G17" i="11"/>
  <c r="C18" i="11"/>
  <c r="D18" i="11"/>
  <c r="E18" i="11"/>
  <c r="F18" i="11"/>
  <c r="G18" i="11"/>
  <c r="C19" i="11"/>
  <c r="D19" i="11"/>
  <c r="E19" i="11"/>
  <c r="F19" i="11"/>
  <c r="G19" i="11"/>
  <c r="C20" i="11"/>
  <c r="D20" i="11"/>
  <c r="E20" i="11"/>
  <c r="F20" i="11"/>
  <c r="G20" i="11"/>
  <c r="B15" i="11"/>
  <c r="B16" i="11"/>
  <c r="B17" i="11"/>
  <c r="B18" i="11"/>
  <c r="B19" i="11"/>
  <c r="B20" i="11"/>
  <c r="B14" i="11"/>
  <c r="H4" i="11"/>
  <c r="H5" i="11"/>
  <c r="H6" i="11"/>
  <c r="H7" i="11"/>
  <c r="H8" i="11"/>
  <c r="H9" i="11"/>
  <c r="H10" i="11"/>
  <c r="H3" i="11"/>
  <c r="C10" i="11"/>
  <c r="D10" i="11"/>
  <c r="E10" i="11"/>
  <c r="F10" i="11"/>
  <c r="G10" i="11"/>
  <c r="B10" i="11"/>
  <c r="B10" i="10"/>
  <c r="D7" i="10"/>
  <c r="D8" i="10"/>
  <c r="E8" i="10" s="1"/>
  <c r="F8" i="10" s="1"/>
  <c r="D9" i="10"/>
  <c r="E9" i="10" s="1"/>
  <c r="F9" i="10" s="1"/>
  <c r="D6" i="10"/>
  <c r="C7" i="10"/>
  <c r="C8" i="10"/>
  <c r="C9" i="10"/>
  <c r="C6" i="10"/>
  <c r="E6" i="5"/>
  <c r="D6" i="5"/>
  <c r="C6" i="5"/>
  <c r="B6" i="5"/>
  <c r="E3" i="5"/>
  <c r="E4" i="5"/>
  <c r="E5" i="5"/>
  <c r="E2" i="5"/>
  <c r="D3" i="5"/>
  <c r="D4" i="5"/>
  <c r="D5" i="5"/>
  <c r="D2" i="5"/>
  <c r="D22" i="21"/>
  <c r="C10" i="10" l="1"/>
  <c r="E6" i="10"/>
  <c r="D10" i="10"/>
  <c r="E7" i="10"/>
  <c r="F7" i="10" s="1"/>
  <c r="F6" i="10"/>
  <c r="E23" i="21"/>
  <c r="F23" i="21"/>
  <c r="D23" i="21"/>
  <c r="E22" i="21"/>
  <c r="F22" i="21"/>
  <c r="H3" i="15"/>
  <c r="J3" i="15" s="1"/>
  <c r="I3" i="15"/>
  <c r="H4" i="15"/>
  <c r="I4" i="15"/>
  <c r="J4" i="15"/>
  <c r="H5" i="15"/>
  <c r="J5" i="15" s="1"/>
  <c r="I5" i="15"/>
  <c r="H6" i="15"/>
  <c r="I6" i="15"/>
  <c r="J6" i="15"/>
  <c r="H7" i="15"/>
  <c r="I7" i="15"/>
  <c r="J7" i="15"/>
  <c r="H8" i="15"/>
  <c r="J8" i="15" s="1"/>
  <c r="I8" i="15"/>
  <c r="H9" i="15"/>
  <c r="I9" i="15"/>
  <c r="J9" i="15"/>
  <c r="H10" i="15"/>
  <c r="I10" i="15"/>
  <c r="J10" i="15"/>
  <c r="H11" i="15"/>
  <c r="I11" i="15"/>
  <c r="J11" i="15"/>
  <c r="H12" i="15"/>
  <c r="I12" i="15"/>
  <c r="J12" i="15"/>
  <c r="H13" i="15"/>
  <c r="J13" i="15" s="1"/>
  <c r="I13" i="15"/>
  <c r="H14" i="15"/>
  <c r="I14" i="15"/>
  <c r="J14" i="15"/>
  <c r="H15" i="15"/>
  <c r="I15" i="15"/>
  <c r="J15" i="15" s="1"/>
  <c r="H16" i="15"/>
  <c r="J16" i="15" s="1"/>
  <c r="I16" i="15"/>
  <c r="H17" i="15"/>
  <c r="I17" i="15"/>
  <c r="J17" i="15"/>
  <c r="H18" i="15"/>
  <c r="I18" i="15"/>
  <c r="J18" i="15"/>
  <c r="H19" i="15"/>
  <c r="I19" i="15"/>
  <c r="J19" i="15"/>
  <c r="H20" i="15"/>
  <c r="I20" i="15"/>
  <c r="J20" i="15"/>
  <c r="H21" i="15"/>
  <c r="J21" i="15" s="1"/>
  <c r="I21" i="15"/>
  <c r="J2" i="15"/>
  <c r="I2" i="15"/>
  <c r="H2" i="15"/>
  <c r="J3" i="14"/>
  <c r="J4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" i="14"/>
  <c r="I21" i="14"/>
  <c r="H21" i="14"/>
  <c r="I20" i="14"/>
  <c r="H20" i="14"/>
  <c r="I19" i="14"/>
  <c r="H19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I9" i="14"/>
  <c r="H9" i="14"/>
  <c r="I8" i="14"/>
  <c r="H8" i="14"/>
  <c r="I7" i="14"/>
  <c r="H7" i="14"/>
  <c r="I6" i="14"/>
  <c r="H6" i="14"/>
  <c r="I5" i="14"/>
  <c r="H5" i="14"/>
  <c r="I4" i="14"/>
  <c r="H4" i="14"/>
  <c r="I3" i="14"/>
  <c r="H3" i="14"/>
  <c r="I2" i="14"/>
  <c r="H2" i="14"/>
  <c r="E10" i="10" l="1"/>
  <c r="F10" i="10" s="1"/>
</calcChain>
</file>

<file path=xl/sharedStrings.xml><?xml version="1.0" encoding="utf-8"?>
<sst xmlns="http://schemas.openxmlformats.org/spreadsheetml/2006/main" count="365" uniqueCount="100">
  <si>
    <t>ID</t>
  </si>
  <si>
    <t>Gender</t>
  </si>
  <si>
    <t>M</t>
  </si>
  <si>
    <t>F</t>
  </si>
  <si>
    <t>Member =1</t>
  </si>
  <si>
    <t>Age</t>
  </si>
  <si>
    <t>Income $ per year</t>
  </si>
  <si>
    <t>Bank NPS</t>
  </si>
  <si>
    <t>Happy (5=VH, 1=VNH)</t>
  </si>
  <si>
    <t>Sales</t>
  </si>
  <si>
    <t>Regions</t>
  </si>
  <si>
    <t>South</t>
  </si>
  <si>
    <t>East</t>
  </si>
  <si>
    <t>West</t>
  </si>
  <si>
    <t>North</t>
  </si>
  <si>
    <t>Revenue</t>
  </si>
  <si>
    <t>Costs</t>
  </si>
  <si>
    <t>Gross Profit</t>
  </si>
  <si>
    <t>Gross Margin</t>
  </si>
  <si>
    <t>% Agreeing</t>
  </si>
  <si>
    <t>Sexy</t>
  </si>
  <si>
    <t>Cheap</t>
  </si>
  <si>
    <t>Stylish</t>
  </si>
  <si>
    <t>Friendly</t>
  </si>
  <si>
    <t>Strong</t>
  </si>
  <si>
    <t>Traditional</t>
  </si>
  <si>
    <t>Brand 1</t>
  </si>
  <si>
    <t>Brand 2</t>
  </si>
  <si>
    <t>Brand 3</t>
  </si>
  <si>
    <t>Brand 4</t>
  </si>
  <si>
    <t>Brand 5</t>
  </si>
  <si>
    <t>Brand 6</t>
  </si>
  <si>
    <t>Brand 7</t>
  </si>
  <si>
    <t>Expected Values</t>
  </si>
  <si>
    <t>Observed Values</t>
  </si>
  <si>
    <t>Price $</t>
  </si>
  <si>
    <t>Cost $</t>
  </si>
  <si>
    <t>Per Item</t>
  </si>
  <si>
    <t>Total</t>
  </si>
  <si>
    <t>P</t>
  </si>
  <si>
    <t>Gender 1=F. 0=M</t>
  </si>
  <si>
    <t>Gender 1=M, 0=F</t>
  </si>
  <si>
    <t>Female =</t>
  </si>
  <si>
    <t xml:space="preserve">Male = </t>
  </si>
  <si>
    <t>Mean</t>
  </si>
  <si>
    <t>Median</t>
  </si>
  <si>
    <t>Std Deviation</t>
  </si>
  <si>
    <t>Max</t>
  </si>
  <si>
    <t>Min</t>
  </si>
  <si>
    <t>NPS</t>
  </si>
  <si>
    <t>N</t>
  </si>
  <si>
    <t>D</t>
  </si>
  <si>
    <t>Favourite Bank</t>
  </si>
  <si>
    <t>HSBC</t>
  </si>
  <si>
    <t>None</t>
  </si>
  <si>
    <t>NA</t>
  </si>
  <si>
    <t>Citi</t>
  </si>
  <si>
    <t>NatWest</t>
  </si>
  <si>
    <t>St George</t>
  </si>
  <si>
    <t>none</t>
  </si>
  <si>
    <t>na</t>
  </si>
  <si>
    <t>Lloyds</t>
  </si>
  <si>
    <t>WestPac</t>
  </si>
  <si>
    <t>Fabourite Bank - Cleaned</t>
  </si>
  <si>
    <t>Row Labels</t>
  </si>
  <si>
    <t>Grand Total</t>
  </si>
  <si>
    <t>Count of Favourite Bank</t>
  </si>
  <si>
    <t>(blank)</t>
  </si>
  <si>
    <t>Correl with Happy</t>
  </si>
  <si>
    <t>R squared</t>
  </si>
  <si>
    <t>World</t>
  </si>
  <si>
    <t>USA</t>
  </si>
  <si>
    <t>Brazil</t>
  </si>
  <si>
    <t>India</t>
  </si>
  <si>
    <t>Russia</t>
  </si>
  <si>
    <t>Mexico</t>
  </si>
  <si>
    <t>Peru</t>
  </si>
  <si>
    <t>UK</t>
  </si>
  <si>
    <t>Italy</t>
  </si>
  <si>
    <t>Indonesia</t>
  </si>
  <si>
    <t>France</t>
  </si>
  <si>
    <t>Germany</t>
  </si>
  <si>
    <t>Iran</t>
  </si>
  <si>
    <t>Colombia</t>
  </si>
  <si>
    <t>Argentina</t>
  </si>
  <si>
    <t>Poland</t>
  </si>
  <si>
    <t>Spain</t>
  </si>
  <si>
    <t>Country</t>
  </si>
  <si>
    <t>Total Cases</t>
  </si>
  <si>
    <t>Total Deaths</t>
  </si>
  <si>
    <t>Cases / 1M pop</t>
  </si>
  <si>
    <t>Deaths / 1M pop</t>
  </si>
  <si>
    <t>Data downloaded, 10 September 2022</t>
  </si>
  <si>
    <t>Standouts : Observed - Expected</t>
  </si>
  <si>
    <t>Promoter</t>
  </si>
  <si>
    <t>Detractor</t>
  </si>
  <si>
    <t>Neutral</t>
  </si>
  <si>
    <t>Count</t>
  </si>
  <si>
    <t>%</t>
  </si>
  <si>
    <t>NPS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</si>
</sst>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70C0"/>
      <name val="Arial"/>
      <family val="2"/>
    </font>
    <font>
      <sz val="12"/>
      <color rgb="FF0070C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b/>
      <sz val="12"/>
      <color rgb="FF0070C0"/>
      <name val="Calibri"/>
      <family val="2"/>
      <scheme val="minor"/>
    </font>
    <font>
      <sz val="12"/>
      <color rgb="FF7030A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Border="1"/>
    <xf numFmtId="9" fontId="0" fillId="0" borderId="1" xfId="1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horizontal="left" wrapText="1" readingOrder="1"/>
    </xf>
    <xf numFmtId="9" fontId="1" fillId="0" borderId="1" xfId="1" applyFont="1" applyBorder="1"/>
    <xf numFmtId="0" fontId="7" fillId="0" borderId="1" xfId="0" applyFont="1" applyBorder="1"/>
    <xf numFmtId="0" fontId="3" fillId="0" borderId="1" xfId="0" applyFont="1" applyBorder="1" applyAlignment="1">
      <alignment horizontal="left" wrapText="1" readingOrder="1"/>
    </xf>
    <xf numFmtId="0" fontId="3" fillId="0" borderId="1" xfId="0" applyFont="1" applyBorder="1" applyAlignment="1">
      <alignment horizontal="center" wrapText="1" readingOrder="1"/>
    </xf>
    <xf numFmtId="9" fontId="4" fillId="0" borderId="1" xfId="0" applyNumberFormat="1" applyFont="1" applyBorder="1" applyAlignment="1">
      <alignment horizontal="center" wrapText="1" readingOrder="1"/>
    </xf>
    <xf numFmtId="0" fontId="3" fillId="0" borderId="2" xfId="0" applyFont="1" applyBorder="1" applyAlignment="1">
      <alignment horizontal="left" wrapText="1" readingOrder="1"/>
    </xf>
    <xf numFmtId="9" fontId="4" fillId="0" borderId="2" xfId="0" applyNumberFormat="1" applyFont="1" applyBorder="1" applyAlignment="1">
      <alignment horizontal="center" wrapText="1" readingOrder="1"/>
    </xf>
    <xf numFmtId="0" fontId="5" fillId="0" borderId="1" xfId="0" applyFont="1" applyBorder="1" applyAlignment="1">
      <alignment horizontal="left" wrapText="1" readingOrder="1"/>
    </xf>
    <xf numFmtId="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/>
    <xf numFmtId="3" fontId="10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0" fillId="0" borderId="0" xfId="0" pivotButton="1"/>
    <xf numFmtId="0" fontId="0" fillId="0" borderId="0" xfId="0" applyAlignment="1">
      <alignment horizontal="left"/>
    </xf>
    <xf numFmtId="2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3" fillId="0" borderId="0" xfId="0" applyFont="1" applyAlignment="1">
      <alignment horizontal="left" readingOrder="1"/>
    </xf>
    <xf numFmtId="0" fontId="6" fillId="0" borderId="0" xfId="0" applyFont="1"/>
    <xf numFmtId="0" fontId="6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0" fillId="0" borderId="9" xfId="0" applyBorder="1"/>
    <xf numFmtId="0" fontId="6" fillId="0" borderId="10" xfId="0" applyFont="1" applyBorder="1" applyAlignment="1">
      <alignment horizontal="center"/>
    </xf>
    <xf numFmtId="0" fontId="6" fillId="0" borderId="12" xfId="0" applyFont="1" applyBorder="1"/>
    <xf numFmtId="0" fontId="6" fillId="0" borderId="13" xfId="0" applyFont="1" applyBorder="1"/>
    <xf numFmtId="0" fontId="6" fillId="0" borderId="14" xfId="0" applyFont="1" applyBorder="1"/>
    <xf numFmtId="9" fontId="6" fillId="0" borderId="8" xfId="1" applyFont="1" applyBorder="1" applyAlignment="1">
      <alignment horizontal="center"/>
    </xf>
    <xf numFmtId="9" fontId="6" fillId="0" borderId="11" xfId="0" applyNumberFormat="1" applyFont="1" applyBorder="1" applyAlignment="1">
      <alignment horizontal="center"/>
    </xf>
  </cellXfs>
  <cellStyles count="4">
    <cellStyle name="Normal" xfId="0" builtinId="0"/>
    <cellStyle name="Normal 2" xfId="2" xr:uid="{7BABD548-18B3-9940-B039-D744B0404035}"/>
    <cellStyle name="Per cent" xfId="1" builtinId="5"/>
    <cellStyle name="Per cent 2" xfId="3" xr:uid="{EE6CF6DC-833C-714B-82B2-EF42C4D73A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'Viz 1'!$G$1</c:f>
              <c:strCache>
                <c:ptCount val="1"/>
                <c:pt idx="0">
                  <c:v>Happy (5=VH, 1=VNH)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'Viz 1'!$D$2:$D$21</c:f>
              <c:numCache>
                <c:formatCode>General</c:formatCode>
                <c:ptCount val="20"/>
                <c:pt idx="0">
                  <c:v>67</c:v>
                </c:pt>
                <c:pt idx="1">
                  <c:v>26</c:v>
                </c:pt>
                <c:pt idx="2">
                  <c:v>57</c:v>
                </c:pt>
                <c:pt idx="3">
                  <c:v>20</c:v>
                </c:pt>
                <c:pt idx="4">
                  <c:v>37</c:v>
                </c:pt>
                <c:pt idx="5">
                  <c:v>35</c:v>
                </c:pt>
                <c:pt idx="6">
                  <c:v>21</c:v>
                </c:pt>
                <c:pt idx="7">
                  <c:v>50</c:v>
                </c:pt>
                <c:pt idx="8">
                  <c:v>63</c:v>
                </c:pt>
                <c:pt idx="9">
                  <c:v>20</c:v>
                </c:pt>
                <c:pt idx="10">
                  <c:v>66</c:v>
                </c:pt>
                <c:pt idx="11">
                  <c:v>52</c:v>
                </c:pt>
                <c:pt idx="12">
                  <c:v>27</c:v>
                </c:pt>
                <c:pt idx="13">
                  <c:v>46</c:v>
                </c:pt>
                <c:pt idx="14">
                  <c:v>31</c:v>
                </c:pt>
                <c:pt idx="15">
                  <c:v>27</c:v>
                </c:pt>
                <c:pt idx="16">
                  <c:v>66</c:v>
                </c:pt>
                <c:pt idx="17">
                  <c:v>27</c:v>
                </c:pt>
                <c:pt idx="18">
                  <c:v>33</c:v>
                </c:pt>
                <c:pt idx="19">
                  <c:v>66</c:v>
                </c:pt>
              </c:numCache>
            </c:numRef>
          </c:xVal>
          <c:yVal>
            <c:numRef>
              <c:f>'Viz 1'!$G$2:$G$21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82-EB47-9384-C0AD4D48D5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954896"/>
        <c:axId val="1249964608"/>
      </c:scatterChart>
      <c:valAx>
        <c:axId val="1249954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64608"/>
        <c:crosses val="autoZero"/>
        <c:crossBetween val="midCat"/>
      </c:valAx>
      <c:valAx>
        <c:axId val="124996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99548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'Viz 1'!$G$1</c:f>
              <c:strCache>
                <c:ptCount val="1"/>
                <c:pt idx="0">
                  <c:v>Happy (5=VH, 1=VNH)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0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'Viz 1'!$E$2:$E$21</c:f>
              <c:numCache>
                <c:formatCode>#,##0</c:formatCode>
                <c:ptCount val="20"/>
                <c:pt idx="0">
                  <c:v>28800</c:v>
                </c:pt>
                <c:pt idx="1">
                  <c:v>36600</c:v>
                </c:pt>
                <c:pt idx="2">
                  <c:v>44000</c:v>
                </c:pt>
                <c:pt idx="3">
                  <c:v>21900</c:v>
                </c:pt>
                <c:pt idx="4">
                  <c:v>22500</c:v>
                </c:pt>
                <c:pt idx="5">
                  <c:v>19400</c:v>
                </c:pt>
                <c:pt idx="6">
                  <c:v>28500</c:v>
                </c:pt>
                <c:pt idx="7">
                  <c:v>48700</c:v>
                </c:pt>
                <c:pt idx="8">
                  <c:v>35300</c:v>
                </c:pt>
                <c:pt idx="9">
                  <c:v>28100</c:v>
                </c:pt>
                <c:pt idx="10">
                  <c:v>31600</c:v>
                </c:pt>
                <c:pt idx="11">
                  <c:v>34600</c:v>
                </c:pt>
                <c:pt idx="12">
                  <c:v>49900</c:v>
                </c:pt>
                <c:pt idx="13">
                  <c:v>110900</c:v>
                </c:pt>
                <c:pt idx="14">
                  <c:v>22000</c:v>
                </c:pt>
                <c:pt idx="15">
                  <c:v>29800</c:v>
                </c:pt>
                <c:pt idx="16">
                  <c:v>37700</c:v>
                </c:pt>
                <c:pt idx="17">
                  <c:v>31100</c:v>
                </c:pt>
                <c:pt idx="18">
                  <c:v>20600</c:v>
                </c:pt>
                <c:pt idx="19">
                  <c:v>62900</c:v>
                </c:pt>
              </c:numCache>
            </c:numRef>
          </c:xVal>
          <c:yVal>
            <c:numRef>
              <c:f>'Viz 1'!$G$2:$G$21</c:f>
              <c:numCache>
                <c:formatCode>General</c:formatCode>
                <c:ptCount val="2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2</c:v>
                </c:pt>
                <c:pt idx="19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A53-8748-ACD1-F3518E12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947712"/>
        <c:axId val="1084040832"/>
      </c:scatterChart>
      <c:valAx>
        <c:axId val="122594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4040832"/>
        <c:crosses val="autoZero"/>
        <c:crossBetween val="midCat"/>
      </c:valAx>
      <c:valAx>
        <c:axId val="1084040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5947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'Viz 2'!$D$1</c:f>
              <c:strCache>
                <c:ptCount val="1"/>
                <c:pt idx="0">
                  <c:v>Deaths / 1M pop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BE-5B44-AB03-3C1051E65BDF}"/>
              </c:ext>
            </c:extLst>
          </c:dPt>
          <c:cat>
            <c:strRef>
              <c:f>'Viz 2'!$A$2:$A$18</c:f>
              <c:strCache>
                <c:ptCount val="17"/>
                <c:pt idx="0">
                  <c:v>Peru</c:v>
                </c:pt>
                <c:pt idx="1">
                  <c:v>USA</c:v>
                </c:pt>
                <c:pt idx="2">
                  <c:v>Brazil</c:v>
                </c:pt>
                <c:pt idx="3">
                  <c:v>Poland</c:v>
                </c:pt>
                <c:pt idx="4">
                  <c:v>Italy</c:v>
                </c:pt>
                <c:pt idx="5">
                  <c:v>Argentina</c:v>
                </c:pt>
                <c:pt idx="6">
                  <c:v>UK</c:v>
                </c:pt>
                <c:pt idx="7">
                  <c:v>Colombia</c:v>
                </c:pt>
                <c:pt idx="8">
                  <c:v>Russia</c:v>
                </c:pt>
                <c:pt idx="9">
                  <c:v>Mexico</c:v>
                </c:pt>
                <c:pt idx="10">
                  <c:v>Spain</c:v>
                </c:pt>
                <c:pt idx="11">
                  <c:v>France</c:v>
                </c:pt>
                <c:pt idx="12">
                  <c:v>Germany</c:v>
                </c:pt>
                <c:pt idx="13">
                  <c:v>Iran</c:v>
                </c:pt>
                <c:pt idx="14">
                  <c:v>World</c:v>
                </c:pt>
                <c:pt idx="15">
                  <c:v>Indonesia</c:v>
                </c:pt>
                <c:pt idx="16">
                  <c:v>India</c:v>
                </c:pt>
              </c:strCache>
            </c:strRef>
          </c:cat>
          <c:val>
            <c:numRef>
              <c:f>'Viz 2'!$D$2:$D$18</c:f>
              <c:numCache>
                <c:formatCode>#,##0</c:formatCode>
                <c:ptCount val="17"/>
                <c:pt idx="0">
                  <c:v>6359</c:v>
                </c:pt>
                <c:pt idx="1">
                  <c:v>3207</c:v>
                </c:pt>
                <c:pt idx="2">
                  <c:v>3173</c:v>
                </c:pt>
                <c:pt idx="3">
                  <c:v>3106</c:v>
                </c:pt>
                <c:pt idx="4">
                  <c:v>2923</c:v>
                </c:pt>
                <c:pt idx="5">
                  <c:v>2815</c:v>
                </c:pt>
                <c:pt idx="6">
                  <c:v>2753</c:v>
                </c:pt>
                <c:pt idx="7">
                  <c:v>2722</c:v>
                </c:pt>
                <c:pt idx="8">
                  <c:v>2637</c:v>
                </c:pt>
                <c:pt idx="9">
                  <c:v>2500</c:v>
                </c:pt>
                <c:pt idx="10">
                  <c:v>2418</c:v>
                </c:pt>
                <c:pt idx="11">
                  <c:v>2355</c:v>
                </c:pt>
                <c:pt idx="12">
                  <c:v>1758</c:v>
                </c:pt>
                <c:pt idx="13">
                  <c:v>1670</c:v>
                </c:pt>
                <c:pt idx="14" formatCode="General">
                  <c:v>836</c:v>
                </c:pt>
                <c:pt idx="15" formatCode="General">
                  <c:v>564</c:v>
                </c:pt>
                <c:pt idx="16" formatCode="General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2E-C141-938B-5A42A8B8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39620176"/>
        <c:axId val="1200693536"/>
      </c:barChart>
      <c:lineChart>
        <c:grouping val="standard"/>
        <c:varyColors val="0"/>
        <c:ser>
          <c:idx val="1"/>
          <c:order val="1"/>
          <c:tx>
            <c:strRef>
              <c:f>'Viz 2'!$E$1</c:f>
              <c:strCache>
                <c:ptCount val="1"/>
                <c:pt idx="0">
                  <c:v>Cases / 1M pop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'Viz 2'!$A$2:$A$18</c:f>
              <c:strCache>
                <c:ptCount val="17"/>
                <c:pt idx="0">
                  <c:v>Peru</c:v>
                </c:pt>
                <c:pt idx="1">
                  <c:v>USA</c:v>
                </c:pt>
                <c:pt idx="2">
                  <c:v>Brazil</c:v>
                </c:pt>
                <c:pt idx="3">
                  <c:v>Poland</c:v>
                </c:pt>
                <c:pt idx="4">
                  <c:v>Italy</c:v>
                </c:pt>
                <c:pt idx="5">
                  <c:v>Argentina</c:v>
                </c:pt>
                <c:pt idx="6">
                  <c:v>UK</c:v>
                </c:pt>
                <c:pt idx="7">
                  <c:v>Colombia</c:v>
                </c:pt>
                <c:pt idx="8">
                  <c:v>Russia</c:v>
                </c:pt>
                <c:pt idx="9">
                  <c:v>Mexico</c:v>
                </c:pt>
                <c:pt idx="10">
                  <c:v>Spain</c:v>
                </c:pt>
                <c:pt idx="11">
                  <c:v>France</c:v>
                </c:pt>
                <c:pt idx="12">
                  <c:v>Germany</c:v>
                </c:pt>
                <c:pt idx="13">
                  <c:v>Iran</c:v>
                </c:pt>
                <c:pt idx="14">
                  <c:v>World</c:v>
                </c:pt>
                <c:pt idx="15">
                  <c:v>Indonesia</c:v>
                </c:pt>
                <c:pt idx="16">
                  <c:v>India</c:v>
                </c:pt>
              </c:strCache>
            </c:strRef>
          </c:cat>
          <c:val>
            <c:numRef>
              <c:f>'Viz 2'!$E$2:$E$18</c:f>
              <c:numCache>
                <c:formatCode>#,##0</c:formatCode>
                <c:ptCount val="17"/>
                <c:pt idx="0">
                  <c:v>121366</c:v>
                </c:pt>
                <c:pt idx="1">
                  <c:v>289379</c:v>
                </c:pt>
                <c:pt idx="2">
                  <c:v>160122</c:v>
                </c:pt>
                <c:pt idx="3">
                  <c:v>164528</c:v>
                </c:pt>
                <c:pt idx="4">
                  <c:v>365631</c:v>
                </c:pt>
                <c:pt idx="5">
                  <c:v>210184</c:v>
                </c:pt>
                <c:pt idx="6">
                  <c:v>343036</c:v>
                </c:pt>
                <c:pt idx="7">
                  <c:v>121079</c:v>
                </c:pt>
                <c:pt idx="8">
                  <c:v>137014</c:v>
                </c:pt>
                <c:pt idx="9">
                  <c:v>53500</c:v>
                </c:pt>
                <c:pt idx="10">
                  <c:v>285668</c:v>
                </c:pt>
                <c:pt idx="11">
                  <c:v>529079</c:v>
                </c:pt>
                <c:pt idx="12">
                  <c:v>384646</c:v>
                </c:pt>
                <c:pt idx="13">
                  <c:v>87306</c:v>
                </c:pt>
                <c:pt idx="14">
                  <c:v>78683</c:v>
                </c:pt>
                <c:pt idx="15">
                  <c:v>22836</c:v>
                </c:pt>
                <c:pt idx="16">
                  <c:v>31563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2E-C141-938B-5A42A8B8A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970144"/>
        <c:axId val="1328967696"/>
      </c:lineChart>
      <c:catAx>
        <c:axId val="1239620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0693536"/>
        <c:crosses val="autoZero"/>
        <c:auto val="1"/>
        <c:lblAlgn val="ctr"/>
        <c:lblOffset val="100"/>
        <c:noMultiLvlLbl val="0"/>
      </c:catAx>
      <c:valAx>
        <c:axId val="12006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9620176"/>
        <c:crosses val="autoZero"/>
        <c:crossBetween val="between"/>
      </c:valAx>
      <c:valAx>
        <c:axId val="132896769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8970144"/>
        <c:crosses val="max"/>
        <c:crossBetween val="between"/>
      </c:valAx>
      <c:catAx>
        <c:axId val="1328970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28967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584200</xdr:colOff>
      <xdr:row>0</xdr:row>
      <xdr:rowOff>59267</xdr:rowOff>
    </xdr:from>
    <xdr:to>
      <xdr:col>10</xdr:col>
      <xdr:colOff>97367</xdr:colOff>
      <xdr:row>2</xdr:row>
      <xdr:rowOff>135467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E9B94B4-F2C7-7B48-66B8-57F195EA294F}"/>
            </a:ext>
          </a:extLst>
        </xdr:cNvPr>
        <xdr:cNvSpPr txBox="1"/>
      </xdr:nvSpPr>
      <xdr:spPr>
        <a:xfrm>
          <a:off x="4919133" y="59267"/>
          <a:ext cx="3661834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/>
            <a:t>The Basics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67733</xdr:colOff>
      <xdr:row>0</xdr:row>
      <xdr:rowOff>1</xdr:rowOff>
    </xdr:from>
    <xdr:to>
      <xdr:col>10</xdr:col>
      <xdr:colOff>410633</xdr:colOff>
      <xdr:row>2</xdr:row>
      <xdr:rowOff>76201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0F34E9C-5597-E248-A4A2-382A4C643654}"/>
            </a:ext>
          </a:extLst>
        </xdr:cNvPr>
        <xdr:cNvSpPr txBox="1"/>
      </xdr:nvSpPr>
      <xdr:spPr>
        <a:xfrm>
          <a:off x="5977466" y="1"/>
          <a:ext cx="3661834" cy="482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/>
            <a:t>The Basics - 2</a:t>
          </a:r>
        </a:p>
        <a:p>
          <a:pPr algn="ctr"/>
          <a:r>
            <a:rPr lang="en-GB" sz="2800"/>
            <a:t>Basics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489039</xdr:colOff>
      <xdr:row>1</xdr:row>
      <xdr:rowOff>46626</xdr:rowOff>
    </xdr:from>
    <xdr:to>
      <xdr:col>13</xdr:col>
      <xdr:colOff>23374</xdr:colOff>
      <xdr:row>3</xdr:row>
      <xdr:rowOff>49429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88AF8AF-5DEF-654C-AD2A-1FE50DDA15A3}"/>
            </a:ext>
          </a:extLst>
        </xdr:cNvPr>
        <xdr:cNvSpPr txBox="1"/>
      </xdr:nvSpPr>
      <xdr:spPr>
        <a:xfrm>
          <a:off x="10094532" y="285124"/>
          <a:ext cx="3648419" cy="47979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800"/>
            <a:t>The Basics in Use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85328</xdr:colOff>
      <xdr:row>0</xdr:row>
      <xdr:rowOff>83607</xdr:rowOff>
    </xdr:from>
    <xdr:to>
      <xdr:col>15</xdr:col>
      <xdr:colOff>423334</xdr:colOff>
      <xdr:row>13</xdr:row>
      <xdr:rowOff>85990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7A6DDA1-5D7E-F381-7D22-6D867D647D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82020</xdr:colOff>
      <xdr:row>13</xdr:row>
      <xdr:rowOff>202672</xdr:rowOff>
    </xdr:from>
    <xdr:to>
      <xdr:col>16</xdr:col>
      <xdr:colOff>138906</xdr:colOff>
      <xdr:row>31</xdr:row>
      <xdr:rowOff>92604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387154-A6A5-A1E1-B886-3C9CB013D8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2</xdr:row>
      <xdr:rowOff>0</xdr:rowOff>
    </xdr:from>
    <xdr:to>
      <xdr:col>19</xdr:col>
      <xdr:colOff>482600</xdr:colOff>
      <xdr:row>50</xdr:row>
      <xdr:rowOff>177800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5A36960-E5FA-77E7-C4DF-B9582039754D}"/>
            </a:ext>
          </a:extLst>
        </xdr:cNvPr>
        <xdr:cNvSpPr txBox="1"/>
      </xdr:nvSpPr>
      <xdr:spPr>
        <a:xfrm>
          <a:off x="495300" y="406400"/>
          <a:ext cx="15671800" cy="993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Option Explicit   ' this requires all variables to be declared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'Routine to tidy out NA from a list</a:t>
          </a:r>
        </a:p>
        <a:p>
          <a:r>
            <a:rPr lang="en-GB" sz="1100"/>
            <a:t>'Author Ray Poynter</a:t>
          </a:r>
        </a:p>
        <a:p>
          <a:endParaRPr lang="en-GB" sz="1100"/>
        </a:p>
        <a:p>
          <a:r>
            <a:rPr lang="en-GB" sz="1100"/>
            <a:t>Sub RemoveNA()</a:t>
          </a:r>
        </a:p>
        <a:p>
          <a:r>
            <a:rPr lang="en-GB" sz="1100"/>
            <a:t>'Declare the variables</a:t>
          </a:r>
        </a:p>
        <a:p>
          <a:r>
            <a:rPr lang="en-GB" sz="1100"/>
            <a:t>Dim lRow As Long 'how many rows</a:t>
          </a:r>
        </a:p>
        <a:p>
          <a:r>
            <a:rPr lang="en-GB" sz="1100"/>
            <a:t>Dim iNA As Integer 'the number strings to mark as NA</a:t>
          </a:r>
        </a:p>
        <a:p>
          <a:r>
            <a:rPr lang="en-GB" sz="1100"/>
            <a:t>Dim sNA() As String 'An array holding all the versions of NA we are going to check for</a:t>
          </a:r>
        </a:p>
        <a:p>
          <a:r>
            <a:rPr lang="en-GB" sz="1100"/>
            <a:t>Dim i As Integer, j As Integer 'counters</a:t>
          </a:r>
        </a:p>
        <a:p>
          <a:r>
            <a:rPr lang="en-GB" sz="1100"/>
            <a:t>Dim sVerbatim As String  'The verbatim we are handling at the moment</a:t>
          </a:r>
        </a:p>
        <a:p>
          <a:r>
            <a:rPr lang="en-GB" sz="1100"/>
            <a:t>Dim iVerbatim As Integer  'which column has the verbatims in</a:t>
          </a:r>
        </a:p>
        <a:p>
          <a:r>
            <a:rPr lang="en-GB" sz="1100"/>
            <a:t>Dim iOutput As Integer 'which column to write the cleaned verbatims</a:t>
          </a:r>
        </a:p>
        <a:p>
          <a:r>
            <a:rPr lang="en-GB" sz="1100"/>
            <a:t>Dim bFlag As Boolean  'is a verbatim a NA?</a:t>
          </a:r>
        </a:p>
        <a:p>
          <a:endParaRPr lang="en-GB" sz="1100"/>
        </a:p>
        <a:p>
          <a:r>
            <a:rPr lang="en-GB" sz="1100"/>
            <a:t>Sheets("Automate 2").Select  'make the test sheet the selected one</a:t>
          </a:r>
        </a:p>
        <a:p>
          <a:endParaRPr lang="en-GB" sz="1100"/>
        </a:p>
        <a:p>
          <a:r>
            <a:rPr lang="en-GB" sz="1100"/>
            <a:t>'Define the NA codes</a:t>
          </a:r>
        </a:p>
        <a:p>
          <a:r>
            <a:rPr lang="en-GB" sz="1100"/>
            <a:t>    iNA = 2 'in this example we have just verbatims that are NA, but it could be a list of 10, 20 or more alternatives</a:t>
          </a:r>
        </a:p>
        <a:p>
          <a:r>
            <a:rPr lang="en-GB" sz="1100"/>
            <a:t>    ReDim sNA(iNA)</a:t>
          </a:r>
        </a:p>
        <a:p>
          <a:r>
            <a:rPr lang="en-GB" sz="1100"/>
            <a:t>    sNA(1) = "NA"</a:t>
          </a:r>
        </a:p>
        <a:p>
          <a:r>
            <a:rPr lang="en-GB" sz="1100"/>
            <a:t>    sNA(2) = "NONE"</a:t>
          </a:r>
        </a:p>
        <a:p>
          <a:r>
            <a:rPr lang="en-GB" sz="1100"/>
            <a:t>    </a:t>
          </a:r>
        </a:p>
        <a:p>
          <a:r>
            <a:rPr lang="en-GB" sz="1100"/>
            <a:t>'Define the input and output columns</a:t>
          </a:r>
        </a:p>
        <a:p>
          <a:r>
            <a:rPr lang="en-GB" sz="1100"/>
            <a:t>    iVerbatim = 8</a:t>
          </a:r>
        </a:p>
        <a:p>
          <a:r>
            <a:rPr lang="en-GB" sz="1100"/>
            <a:t>    iOutput = 9</a:t>
          </a:r>
        </a:p>
        <a:p>
          <a:endParaRPr lang="en-GB" sz="1100"/>
        </a:p>
        <a:p>
          <a:r>
            <a:rPr lang="en-GB" sz="1100"/>
            <a:t>'Find out how many rows of data there are</a:t>
          </a:r>
        </a:p>
        <a:p>
          <a:r>
            <a:rPr lang="en-GB" sz="1100"/>
            <a:t>    lRow = ActiveSheet.UsedRange.Rows.Count</a:t>
          </a:r>
        </a:p>
        <a:p>
          <a:r>
            <a:rPr lang="en-GB" sz="1100"/>
            <a:t>    </a:t>
          </a:r>
        </a:p>
        <a:p>
          <a:r>
            <a:rPr lang="en-GB" sz="1100"/>
            <a:t>'Create the heading</a:t>
          </a:r>
        </a:p>
        <a:p>
          <a:r>
            <a:rPr lang="en-GB" sz="1100"/>
            <a:t>    Cells(1, iOutput) = "Fabourite Bank - Cleaned"</a:t>
          </a:r>
        </a:p>
        <a:p>
          <a:r>
            <a:rPr lang="en-GB" sz="1100"/>
            <a:t>    </a:t>
          </a:r>
        </a:p>
        <a:p>
          <a:r>
            <a:rPr lang="en-GB" sz="1100"/>
            <a:t>'Work through the rows</a:t>
          </a:r>
        </a:p>
        <a:p>
          <a:r>
            <a:rPr lang="en-GB" sz="1100"/>
            <a:t>    For i = 2 To lRow 'we start at 2, because 1 is the heading</a:t>
          </a:r>
        </a:p>
        <a:p>
          <a:r>
            <a:rPr lang="en-GB" sz="1100"/>
            <a:t>        sVerbatim = Cells(i, iVerbatim) 'read the verbatim</a:t>
          </a:r>
        </a:p>
        <a:p>
          <a:r>
            <a:rPr lang="en-GB" sz="1100"/>
            <a:t>        sVerbatim = Trim(sVerbatim)   'remove any preceding or trailing spaces</a:t>
          </a:r>
        </a:p>
        <a:p>
          <a:r>
            <a:rPr lang="en-GB" sz="1100"/>
            <a:t>        sVerbatim = UCase(sVerbatim) 'convert the verbatim to upper case</a:t>
          </a:r>
        </a:p>
        <a:p>
          <a:r>
            <a:rPr lang="en-GB" sz="1100"/>
            <a:t>        </a:t>
          </a:r>
        </a:p>
        <a:p>
          <a:r>
            <a:rPr lang="en-GB" sz="1100"/>
            <a:t>        bFlag = False  'initially set the flag to not an NA</a:t>
          </a:r>
        </a:p>
        <a:p>
          <a:r>
            <a:rPr lang="en-GB" sz="1100"/>
            <a:t>        For j = 1 To iNA   'check the verbatim against each of the items in our list</a:t>
          </a:r>
        </a:p>
        <a:p>
          <a:r>
            <a:rPr lang="en-GB" sz="1100"/>
            <a:t>            If sVerbatim = sNA(j) Then bFlag = True  'If the verbatim is an NA set the flag</a:t>
          </a:r>
        </a:p>
        <a:p>
          <a:r>
            <a:rPr lang="en-GB" sz="1100"/>
            <a:t>        Next j</a:t>
          </a:r>
        </a:p>
        <a:p>
          <a:r>
            <a:rPr lang="en-GB" sz="1100"/>
            <a:t>        If bFlag = True Then</a:t>
          </a:r>
        </a:p>
        <a:p>
          <a:r>
            <a:rPr lang="en-GB" sz="1100"/>
            <a:t>            Cells(i, iOutput) = ""   'If an NA, write a blank</a:t>
          </a:r>
        </a:p>
        <a:p>
          <a:r>
            <a:rPr lang="en-GB" sz="1100"/>
            <a:t>        Else</a:t>
          </a:r>
        </a:p>
        <a:p>
          <a:r>
            <a:rPr lang="en-GB" sz="1100"/>
            <a:t>            Cells(i, iOutput) = Cells(i, iVerbatim)   'If not an NA, write the verbatim out</a:t>
          </a:r>
        </a:p>
        <a:p>
          <a:r>
            <a:rPr lang="en-GB" sz="1100"/>
            <a:t>        End If</a:t>
          </a:r>
        </a:p>
        <a:p>
          <a:r>
            <a:rPr lang="en-GB" sz="1100"/>
            <a:t>    Next i</a:t>
          </a:r>
        </a:p>
        <a:p>
          <a:r>
            <a:rPr lang="en-GB" sz="1100"/>
            <a:t>    </a:t>
          </a:r>
        </a:p>
        <a:p>
          <a:r>
            <a:rPr lang="en-GB" sz="1100"/>
            <a:t>End Sub</a:t>
          </a:r>
        </a:p>
        <a:p>
          <a:endParaRPr lang="en-GB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117354</xdr:colOff>
      <xdr:row>0</xdr:row>
      <xdr:rowOff>151595</xdr:rowOff>
    </xdr:from>
    <xdr:to>
      <xdr:col>15</xdr:col>
      <xdr:colOff>715378</xdr:colOff>
      <xdr:row>21</xdr:row>
      <xdr:rowOff>184872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718C43B-99AB-3AB4-4841-F288B937B3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y Poynter" refreshedDate="44813.959829282408" createdVersion="8" refreshedVersion="8" minRefreshableVersion="3" recordCount="20" xr:uid="{FF440ED6-B60B-0949-9472-D379BD453957}">
  <cacheSource type="worksheet">
    <worksheetSource ref="A1:I21" sheet="Pivot Data"/>
  </cacheSource>
  <cacheFields count="9">
    <cacheField name="ID" numFmtId="0">
      <sharedItems containsSemiMixedTypes="0" containsString="0" containsNumber="1" containsInteger="1" minValue="1" maxValue="20" count="2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</sharedItems>
    </cacheField>
    <cacheField name="Gender" numFmtId="0">
      <sharedItems count="2">
        <s v="M"/>
        <s v="F"/>
      </sharedItems>
    </cacheField>
    <cacheField name="Member =1" numFmtId="0">
      <sharedItems containsSemiMixedTypes="0" containsString="0" containsNumber="1" containsInteger="1" minValue="0" maxValue="1"/>
    </cacheField>
    <cacheField name="Age" numFmtId="0">
      <sharedItems containsSemiMixedTypes="0" containsString="0" containsNumber="1" containsInteger="1" minValue="20" maxValue="67"/>
    </cacheField>
    <cacheField name="Income $ per year" numFmtId="3">
      <sharedItems containsSemiMixedTypes="0" containsString="0" containsNumber="1" containsInteger="1" minValue="19400" maxValue="110900"/>
    </cacheField>
    <cacheField name="Bank NPS" numFmtId="0">
      <sharedItems containsSemiMixedTypes="0" containsString="0" containsNumber="1" containsInteger="1" minValue="0" maxValue="10"/>
    </cacheField>
    <cacheField name="Happy (5=VH, 1=VNH)" numFmtId="0">
      <sharedItems containsSemiMixedTypes="0" containsString="0" containsNumber="1" containsInteger="1" minValue="1" maxValue="5"/>
    </cacheField>
    <cacheField name="NPS" numFmtId="0">
      <sharedItems count="3">
        <s v="P"/>
        <s v="N"/>
        <s v="D"/>
      </sharedItems>
    </cacheField>
    <cacheField name="Favourite Bank" numFmtId="0">
      <sharedItems containsBlank="1" count="7">
        <s v="HSBC"/>
        <m/>
        <s v="Citi"/>
        <s v="NatWest"/>
        <s v="St George"/>
        <s v="Lloyds"/>
        <s v="WestPac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x v="0"/>
    <x v="0"/>
    <n v="1"/>
    <n v="67"/>
    <n v="28800"/>
    <n v="10"/>
    <n v="5"/>
    <x v="0"/>
    <x v="0"/>
  </r>
  <r>
    <x v="1"/>
    <x v="1"/>
    <n v="1"/>
    <n v="26"/>
    <n v="36600"/>
    <n v="7"/>
    <n v="5"/>
    <x v="1"/>
    <x v="1"/>
  </r>
  <r>
    <x v="2"/>
    <x v="1"/>
    <n v="0"/>
    <n v="57"/>
    <n v="44000"/>
    <n v="2"/>
    <n v="4"/>
    <x v="2"/>
    <x v="1"/>
  </r>
  <r>
    <x v="3"/>
    <x v="0"/>
    <n v="0"/>
    <n v="20"/>
    <n v="21900"/>
    <n v="6"/>
    <n v="4"/>
    <x v="2"/>
    <x v="2"/>
  </r>
  <r>
    <x v="4"/>
    <x v="1"/>
    <n v="0"/>
    <n v="37"/>
    <n v="22500"/>
    <n v="10"/>
    <n v="2"/>
    <x v="0"/>
    <x v="3"/>
  </r>
  <r>
    <x v="5"/>
    <x v="0"/>
    <n v="1"/>
    <n v="35"/>
    <n v="19400"/>
    <n v="3"/>
    <n v="1"/>
    <x v="2"/>
    <x v="4"/>
  </r>
  <r>
    <x v="6"/>
    <x v="0"/>
    <n v="0"/>
    <n v="21"/>
    <n v="28500"/>
    <n v="8"/>
    <n v="4"/>
    <x v="1"/>
    <x v="0"/>
  </r>
  <r>
    <x v="7"/>
    <x v="1"/>
    <n v="1"/>
    <n v="50"/>
    <n v="48700"/>
    <n v="10"/>
    <n v="3"/>
    <x v="0"/>
    <x v="1"/>
  </r>
  <r>
    <x v="8"/>
    <x v="0"/>
    <n v="1"/>
    <n v="63"/>
    <n v="35300"/>
    <n v="9"/>
    <n v="5"/>
    <x v="0"/>
    <x v="4"/>
  </r>
  <r>
    <x v="9"/>
    <x v="1"/>
    <n v="1"/>
    <n v="20"/>
    <n v="28100"/>
    <n v="3"/>
    <n v="4"/>
    <x v="2"/>
    <x v="3"/>
  </r>
  <r>
    <x v="10"/>
    <x v="0"/>
    <n v="0"/>
    <n v="66"/>
    <n v="31600"/>
    <n v="1"/>
    <n v="5"/>
    <x v="2"/>
    <x v="1"/>
  </r>
  <r>
    <x v="11"/>
    <x v="1"/>
    <n v="0"/>
    <n v="52"/>
    <n v="34600"/>
    <n v="10"/>
    <n v="4"/>
    <x v="0"/>
    <x v="2"/>
  </r>
  <r>
    <x v="12"/>
    <x v="1"/>
    <n v="1"/>
    <n v="27"/>
    <n v="49900"/>
    <n v="9"/>
    <n v="4"/>
    <x v="0"/>
    <x v="1"/>
  </r>
  <r>
    <x v="13"/>
    <x v="0"/>
    <n v="0"/>
    <n v="46"/>
    <n v="110900"/>
    <n v="5"/>
    <n v="2"/>
    <x v="2"/>
    <x v="0"/>
  </r>
  <r>
    <x v="14"/>
    <x v="1"/>
    <n v="1"/>
    <n v="31"/>
    <n v="22000"/>
    <n v="0"/>
    <n v="3"/>
    <x v="2"/>
    <x v="5"/>
  </r>
  <r>
    <x v="15"/>
    <x v="0"/>
    <n v="1"/>
    <n v="27"/>
    <n v="29800"/>
    <n v="8"/>
    <n v="4"/>
    <x v="1"/>
    <x v="1"/>
  </r>
  <r>
    <x v="16"/>
    <x v="0"/>
    <n v="0"/>
    <n v="66"/>
    <n v="37700"/>
    <n v="7"/>
    <n v="4"/>
    <x v="1"/>
    <x v="2"/>
  </r>
  <r>
    <x v="17"/>
    <x v="1"/>
    <n v="0"/>
    <n v="27"/>
    <n v="31100"/>
    <n v="10"/>
    <n v="4"/>
    <x v="0"/>
    <x v="6"/>
  </r>
  <r>
    <x v="18"/>
    <x v="0"/>
    <n v="0"/>
    <n v="33"/>
    <n v="20600"/>
    <n v="7"/>
    <n v="2"/>
    <x v="1"/>
    <x v="1"/>
  </r>
  <r>
    <x v="19"/>
    <x v="1"/>
    <n v="1"/>
    <n v="66"/>
    <n v="62900"/>
    <n v="9"/>
    <n v="5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2ADE078-ECA8-B142-8764-F6266D58D8A8}" name="PivotTable3" cacheId="0" dataOnRows="1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11" firstHeaderRow="1" firstDataRow="1" firstDataCol="1"/>
  <pivotFields count="9">
    <pivotField showAll="0"/>
    <pivotField showAll="0">
      <items count="3">
        <item x="1"/>
        <item x="0"/>
        <item t="default"/>
      </items>
    </pivotField>
    <pivotField showAll="0"/>
    <pivotField showAll="0"/>
    <pivotField numFmtId="3" showAll="0"/>
    <pivotField showAll="0"/>
    <pivotField showAll="0"/>
    <pivotField showAll="0">
      <items count="4">
        <item x="2"/>
        <item x="1"/>
        <item x="0"/>
        <item t="default"/>
      </items>
    </pivotField>
    <pivotField axis="axisRow" dataField="1" showAll="0">
      <items count="8">
        <item x="2"/>
        <item x="0"/>
        <item x="5"/>
        <item x="3"/>
        <item x="4"/>
        <item x="6"/>
        <item x="1"/>
        <item t="default"/>
      </items>
    </pivotField>
  </pivotFields>
  <rowFields count="1">
    <field x="8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Favourite Bank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A344B-D5C0-6C47-9D82-21630176A69F}">
  <sheetPr codeName="Sheet2"/>
  <dimension ref="A1:E6"/>
  <sheetViews>
    <sheetView tabSelected="1" zoomScale="308" zoomScaleNormal="308" workbookViewId="0">
      <selection activeCell="A13" sqref="A13"/>
    </sheetView>
  </sheetViews>
  <sheetFormatPr baseColWidth="10" defaultRowHeight="16" x14ac:dyDescent="0.2"/>
  <cols>
    <col min="2" max="2" width="9.33203125" customWidth="1"/>
    <col min="3" max="5" width="12.1640625" customWidth="1"/>
  </cols>
  <sheetData>
    <row r="1" spans="1:5" x14ac:dyDescent="0.2">
      <c r="A1" s="6" t="s">
        <v>10</v>
      </c>
      <c r="B1" s="7" t="s">
        <v>15</v>
      </c>
      <c r="C1" s="7" t="s">
        <v>16</v>
      </c>
      <c r="D1" s="7" t="s">
        <v>17</v>
      </c>
      <c r="E1" s="7" t="s">
        <v>18</v>
      </c>
    </row>
    <row r="2" spans="1:5" x14ac:dyDescent="0.2">
      <c r="A2" s="6" t="s">
        <v>11</v>
      </c>
      <c r="B2" s="4">
        <v>200</v>
      </c>
      <c r="C2" s="4">
        <v>150</v>
      </c>
      <c r="D2" s="4">
        <f>B2-C2</f>
        <v>50</v>
      </c>
      <c r="E2" s="5">
        <f>D2/B2</f>
        <v>0.25</v>
      </c>
    </row>
    <row r="3" spans="1:5" x14ac:dyDescent="0.2">
      <c r="A3" s="6" t="s">
        <v>12</v>
      </c>
      <c r="B3" s="4">
        <v>300</v>
      </c>
      <c r="C3" s="4">
        <v>200</v>
      </c>
      <c r="D3" s="4">
        <f t="shared" ref="D3:D5" si="0">B3-C3</f>
        <v>100</v>
      </c>
      <c r="E3" s="5">
        <f t="shared" ref="E3:E6" si="1">D3/B3</f>
        <v>0.33333333333333331</v>
      </c>
    </row>
    <row r="4" spans="1:5" x14ac:dyDescent="0.2">
      <c r="A4" s="6" t="s">
        <v>13</v>
      </c>
      <c r="B4" s="4">
        <v>400</v>
      </c>
      <c r="C4" s="4">
        <v>250</v>
      </c>
      <c r="D4" s="4">
        <f t="shared" si="0"/>
        <v>150</v>
      </c>
      <c r="E4" s="5">
        <f t="shared" si="1"/>
        <v>0.375</v>
      </c>
    </row>
    <row r="5" spans="1:5" x14ac:dyDescent="0.2">
      <c r="A5" s="6" t="s">
        <v>14</v>
      </c>
      <c r="B5" s="4">
        <v>200</v>
      </c>
      <c r="C5" s="4">
        <v>140</v>
      </c>
      <c r="D5" s="4">
        <f t="shared" si="0"/>
        <v>60</v>
      </c>
      <c r="E5" s="5">
        <f t="shared" si="1"/>
        <v>0.3</v>
      </c>
    </row>
    <row r="6" spans="1:5" x14ac:dyDescent="0.2">
      <c r="A6" s="6" t="s">
        <v>38</v>
      </c>
      <c r="B6" s="6">
        <f>SUM(B2:B5)</f>
        <v>1100</v>
      </c>
      <c r="C6" s="6">
        <f>SUM(C2:C5)</f>
        <v>740</v>
      </c>
      <c r="D6" s="6">
        <f>SUM(D2:D5)</f>
        <v>360</v>
      </c>
      <c r="E6" s="9">
        <f t="shared" si="1"/>
        <v>0.32727272727272727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C3C55-FEB9-3B49-9927-31DF292512C0}">
  <sheetPr codeName="Sheet14"/>
  <dimension ref="A1:J23"/>
  <sheetViews>
    <sheetView zoomScale="192" zoomScaleNormal="192" workbookViewId="0">
      <selection activeCell="H7" sqref="H7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10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/>
      <c r="I1"/>
      <c r="J1"/>
    </row>
    <row r="2" spans="1:10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2">
        <v>5</v>
      </c>
    </row>
    <row r="3" spans="1:10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</row>
    <row r="4" spans="1:10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</row>
    <row r="5" spans="1:10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</row>
    <row r="6" spans="1:10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</row>
    <row r="7" spans="1:10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</row>
    <row r="8" spans="1:10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</row>
    <row r="9" spans="1:10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</row>
    <row r="10" spans="1:10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</row>
    <row r="11" spans="1:10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</row>
    <row r="12" spans="1:10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</row>
    <row r="13" spans="1:10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</row>
    <row r="14" spans="1:10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</row>
    <row r="15" spans="1:10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</row>
    <row r="16" spans="1:10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</row>
    <row r="17" spans="1:7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</row>
    <row r="18" spans="1:7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</row>
    <row r="19" spans="1:7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</row>
    <row r="20" spans="1:7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</row>
    <row r="21" spans="1:7" x14ac:dyDescent="0.2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2">
        <v>5</v>
      </c>
    </row>
    <row r="22" spans="1:7" x14ac:dyDescent="0.2">
      <c r="C22" s="23" t="s">
        <v>68</v>
      </c>
      <c r="D22" s="37">
        <f>CORREL(D2:D21,$G$2:$G$21)</f>
        <v>0.31026689733566321</v>
      </c>
      <c r="E22" s="37">
        <f t="shared" ref="E22:F22" si="0">CORREL(E2:E21,$G$2:$G$21)</f>
        <v>-3.9648667909159559E-2</v>
      </c>
      <c r="F22" s="37">
        <f t="shared" si="0"/>
        <v>0.18046601009648208</v>
      </c>
    </row>
    <row r="23" spans="1:7" x14ac:dyDescent="0.2">
      <c r="C23" s="23" t="s">
        <v>69</v>
      </c>
      <c r="D23" s="37">
        <f>D22*D22</f>
        <v>9.6265547582298966E-2</v>
      </c>
      <c r="E23" s="37">
        <f t="shared" ref="E23:F23" si="1">E22*E22</f>
        <v>1.572016866970819E-3</v>
      </c>
      <c r="F23" s="37">
        <f t="shared" si="1"/>
        <v>3.2567980800143573E-2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CEC4F-0BC3-5842-9DB3-004FB9638CD0}">
  <sheetPr codeName="Sheet9"/>
  <dimension ref="A1"/>
  <sheetViews>
    <sheetView workbookViewId="0">
      <selection activeCell="V24" sqref="V24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5292-5396-8F4D-8A74-42AC344CAB98}">
  <sheetPr codeName="Sheet10"/>
  <dimension ref="A1:E20"/>
  <sheetViews>
    <sheetView zoomScale="158" zoomScaleNormal="158" workbookViewId="0">
      <selection activeCell="H34" sqref="H34"/>
    </sheetView>
  </sheetViews>
  <sheetFormatPr baseColWidth="10" defaultRowHeight="16" x14ac:dyDescent="0.2"/>
  <cols>
    <col min="2" max="2" width="11.83203125" style="38" customWidth="1"/>
    <col min="3" max="5" width="10.83203125" style="38"/>
  </cols>
  <sheetData>
    <row r="1" spans="1:5" ht="34" x14ac:dyDescent="0.2">
      <c r="A1" s="39" t="s">
        <v>87</v>
      </c>
      <c r="B1" s="40" t="s">
        <v>88</v>
      </c>
      <c r="C1" s="40" t="s">
        <v>89</v>
      </c>
      <c r="D1" s="40" t="s">
        <v>91</v>
      </c>
      <c r="E1" s="40" t="s">
        <v>90</v>
      </c>
    </row>
    <row r="2" spans="1:5" x14ac:dyDescent="0.2">
      <c r="A2" s="4" t="s">
        <v>76</v>
      </c>
      <c r="B2" s="41">
        <v>4123435</v>
      </c>
      <c r="C2" s="41">
        <v>216045</v>
      </c>
      <c r="D2" s="41">
        <v>6359</v>
      </c>
      <c r="E2" s="41">
        <v>121366</v>
      </c>
    </row>
    <row r="3" spans="1:5" x14ac:dyDescent="0.2">
      <c r="A3" s="4" t="s">
        <v>71</v>
      </c>
      <c r="B3" s="41">
        <v>97029218</v>
      </c>
      <c r="C3" s="41">
        <v>1075346</v>
      </c>
      <c r="D3" s="41">
        <v>3207</v>
      </c>
      <c r="E3" s="41">
        <v>289379</v>
      </c>
    </row>
    <row r="4" spans="1:5" x14ac:dyDescent="0.2">
      <c r="A4" s="4" t="s">
        <v>72</v>
      </c>
      <c r="B4" s="41">
        <v>34563920</v>
      </c>
      <c r="C4" s="41">
        <v>684866</v>
      </c>
      <c r="D4" s="41">
        <v>3173</v>
      </c>
      <c r="E4" s="41">
        <v>160122</v>
      </c>
    </row>
    <row r="5" spans="1:5" x14ac:dyDescent="0.2">
      <c r="A5" s="4" t="s">
        <v>85</v>
      </c>
      <c r="B5" s="41">
        <v>6211955</v>
      </c>
      <c r="C5" s="41">
        <v>117252</v>
      </c>
      <c r="D5" s="41">
        <v>3106</v>
      </c>
      <c r="E5" s="41">
        <v>164528</v>
      </c>
    </row>
    <row r="6" spans="1:5" x14ac:dyDescent="0.2">
      <c r="A6" s="4" t="s">
        <v>78</v>
      </c>
      <c r="B6" s="41">
        <v>22035717</v>
      </c>
      <c r="C6" s="41">
        <v>176175</v>
      </c>
      <c r="D6" s="41">
        <v>2923</v>
      </c>
      <c r="E6" s="41">
        <v>365631</v>
      </c>
    </row>
    <row r="7" spans="1:5" x14ac:dyDescent="0.2">
      <c r="A7" s="4" t="s">
        <v>84</v>
      </c>
      <c r="B7" s="41">
        <v>9689861</v>
      </c>
      <c r="C7" s="41">
        <v>129769</v>
      </c>
      <c r="D7" s="41">
        <v>2815</v>
      </c>
      <c r="E7" s="41">
        <v>210184</v>
      </c>
    </row>
    <row r="8" spans="1:5" x14ac:dyDescent="0.2">
      <c r="A8" s="4" t="s">
        <v>77</v>
      </c>
      <c r="B8" s="41">
        <v>23554519</v>
      </c>
      <c r="C8" s="41">
        <v>189026</v>
      </c>
      <c r="D8" s="41">
        <v>2753</v>
      </c>
      <c r="E8" s="41">
        <v>343036</v>
      </c>
    </row>
    <row r="9" spans="1:5" x14ac:dyDescent="0.2">
      <c r="A9" s="4" t="s">
        <v>83</v>
      </c>
      <c r="B9" s="41">
        <v>6304317</v>
      </c>
      <c r="C9" s="41">
        <v>141708</v>
      </c>
      <c r="D9" s="41">
        <v>2722</v>
      </c>
      <c r="E9" s="41">
        <v>121079</v>
      </c>
    </row>
    <row r="10" spans="1:5" x14ac:dyDescent="0.2">
      <c r="A10" s="4" t="s">
        <v>74</v>
      </c>
      <c r="B10" s="41">
        <v>20013781</v>
      </c>
      <c r="C10" s="41">
        <v>385262</v>
      </c>
      <c r="D10" s="41">
        <v>2637</v>
      </c>
      <c r="E10" s="41">
        <v>137014</v>
      </c>
    </row>
    <row r="11" spans="1:5" x14ac:dyDescent="0.2">
      <c r="A11" s="4" t="s">
        <v>75</v>
      </c>
      <c r="B11" s="41">
        <v>7056164</v>
      </c>
      <c r="C11" s="41">
        <v>329735</v>
      </c>
      <c r="D11" s="41">
        <v>2500</v>
      </c>
      <c r="E11" s="41">
        <v>53500</v>
      </c>
    </row>
    <row r="12" spans="1:5" x14ac:dyDescent="0.2">
      <c r="A12" s="4" t="s">
        <v>86</v>
      </c>
      <c r="B12" s="41">
        <v>13367647</v>
      </c>
      <c r="C12" s="41">
        <v>113130</v>
      </c>
      <c r="D12" s="41">
        <v>2418</v>
      </c>
      <c r="E12" s="41">
        <v>285668</v>
      </c>
    </row>
    <row r="13" spans="1:5" x14ac:dyDescent="0.2">
      <c r="A13" s="4" t="s">
        <v>80</v>
      </c>
      <c r="B13" s="41">
        <v>34701710</v>
      </c>
      <c r="C13" s="41">
        <v>154468</v>
      </c>
      <c r="D13" s="41">
        <v>2355</v>
      </c>
      <c r="E13" s="41">
        <v>529079</v>
      </c>
    </row>
    <row r="14" spans="1:5" x14ac:dyDescent="0.2">
      <c r="A14" s="4" t="s">
        <v>81</v>
      </c>
      <c r="B14" s="41">
        <v>32452250</v>
      </c>
      <c r="C14" s="41">
        <v>148299</v>
      </c>
      <c r="D14" s="41">
        <v>1758</v>
      </c>
      <c r="E14" s="41">
        <v>384646</v>
      </c>
    </row>
    <row r="15" spans="1:5" x14ac:dyDescent="0.2">
      <c r="A15" s="4" t="s">
        <v>82</v>
      </c>
      <c r="B15" s="41">
        <v>7538125</v>
      </c>
      <c r="C15" s="41">
        <v>144154</v>
      </c>
      <c r="D15" s="41">
        <v>1670</v>
      </c>
      <c r="E15" s="41">
        <v>87306</v>
      </c>
    </row>
    <row r="16" spans="1:5" x14ac:dyDescent="0.2">
      <c r="A16" s="4" t="s">
        <v>70</v>
      </c>
      <c r="B16" s="41">
        <v>613319451</v>
      </c>
      <c r="C16" s="41">
        <v>6515200</v>
      </c>
      <c r="D16" s="42">
        <v>836</v>
      </c>
      <c r="E16" s="41">
        <v>78683</v>
      </c>
    </row>
    <row r="17" spans="1:5" x14ac:dyDescent="0.2">
      <c r="A17" s="4" t="s">
        <v>79</v>
      </c>
      <c r="B17" s="41">
        <v>6390553</v>
      </c>
      <c r="C17" s="41">
        <v>157757</v>
      </c>
      <c r="D17" s="42">
        <v>564</v>
      </c>
      <c r="E17" s="41">
        <v>22836</v>
      </c>
    </row>
    <row r="18" spans="1:5" x14ac:dyDescent="0.2">
      <c r="A18" s="4" t="s">
        <v>73</v>
      </c>
      <c r="B18" s="41">
        <v>44493149</v>
      </c>
      <c r="C18" s="41">
        <v>528139</v>
      </c>
      <c r="D18" s="42">
        <v>375</v>
      </c>
      <c r="E18" s="41">
        <v>31563</v>
      </c>
    </row>
    <row r="20" spans="1:5" x14ac:dyDescent="0.2">
      <c r="A20" t="s">
        <v>92</v>
      </c>
    </row>
  </sheetData>
  <sortState xmlns:xlrd2="http://schemas.microsoft.com/office/spreadsheetml/2017/richdata2" ref="A2:E18">
    <sortCondition descending="1" ref="D2:D18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5D6DD-634F-ED47-874B-5992F9E687C4}">
  <sheetPr codeName="Sheet3"/>
  <dimension ref="A1:F10"/>
  <sheetViews>
    <sheetView zoomScale="281" zoomScaleNormal="281" workbookViewId="0">
      <selection activeCell="B2" sqref="B2"/>
    </sheetView>
  </sheetViews>
  <sheetFormatPr baseColWidth="10" defaultRowHeight="16" x14ac:dyDescent="0.2"/>
  <cols>
    <col min="2" max="6" width="13.33203125" customWidth="1"/>
  </cols>
  <sheetData>
    <row r="1" spans="1:6" x14ac:dyDescent="0.2">
      <c r="B1" s="7" t="s">
        <v>37</v>
      </c>
    </row>
    <row r="2" spans="1:6" x14ac:dyDescent="0.2">
      <c r="A2" s="6" t="s">
        <v>35</v>
      </c>
      <c r="B2" s="4">
        <v>6</v>
      </c>
    </row>
    <row r="3" spans="1:6" x14ac:dyDescent="0.2">
      <c r="A3" s="6" t="s">
        <v>36</v>
      </c>
      <c r="B3" s="4">
        <v>2</v>
      </c>
    </row>
    <row r="5" spans="1:6" x14ac:dyDescent="0.2">
      <c r="A5" s="6" t="s">
        <v>10</v>
      </c>
      <c r="B5" s="7" t="s">
        <v>9</v>
      </c>
      <c r="C5" s="7" t="s">
        <v>15</v>
      </c>
      <c r="D5" s="7" t="s">
        <v>16</v>
      </c>
      <c r="E5" s="7" t="s">
        <v>17</v>
      </c>
      <c r="F5" s="7" t="s">
        <v>18</v>
      </c>
    </row>
    <row r="6" spans="1:6" x14ac:dyDescent="0.2">
      <c r="A6" s="6" t="s">
        <v>11</v>
      </c>
      <c r="B6" s="4">
        <v>40</v>
      </c>
      <c r="C6" s="4">
        <f>B6*$B$2</f>
        <v>240</v>
      </c>
      <c r="D6" s="4">
        <f>B6*$B$3</f>
        <v>80</v>
      </c>
      <c r="E6" s="4">
        <f>C6-D6</f>
        <v>160</v>
      </c>
      <c r="F6" s="5">
        <f>E6/C6</f>
        <v>0.66666666666666663</v>
      </c>
    </row>
    <row r="7" spans="1:6" x14ac:dyDescent="0.2">
      <c r="A7" s="6" t="s">
        <v>12</v>
      </c>
      <c r="B7" s="4">
        <v>60</v>
      </c>
      <c r="C7" s="4">
        <f t="shared" ref="C7:C9" si="0">B7*$B$2</f>
        <v>360</v>
      </c>
      <c r="D7" s="4">
        <f t="shared" ref="D7:D9" si="1">B7*$B$3</f>
        <v>120</v>
      </c>
      <c r="E7" s="4">
        <f t="shared" ref="E7:E9" si="2">C7-D7</f>
        <v>240</v>
      </c>
      <c r="F7" s="5">
        <f t="shared" ref="F7:F10" si="3">E7/C7</f>
        <v>0.66666666666666663</v>
      </c>
    </row>
    <row r="8" spans="1:6" x14ac:dyDescent="0.2">
      <c r="A8" s="6" t="s">
        <v>13</v>
      </c>
      <c r="B8" s="4">
        <v>80</v>
      </c>
      <c r="C8" s="4">
        <f t="shared" si="0"/>
        <v>480</v>
      </c>
      <c r="D8" s="4">
        <f t="shared" si="1"/>
        <v>160</v>
      </c>
      <c r="E8" s="4">
        <f t="shared" si="2"/>
        <v>320</v>
      </c>
      <c r="F8" s="5">
        <f t="shared" si="3"/>
        <v>0.66666666666666663</v>
      </c>
    </row>
    <row r="9" spans="1:6" x14ac:dyDescent="0.2">
      <c r="A9" s="6" t="s">
        <v>14</v>
      </c>
      <c r="B9" s="4">
        <v>40</v>
      </c>
      <c r="C9" s="4">
        <f t="shared" si="0"/>
        <v>240</v>
      </c>
      <c r="D9" s="4">
        <f t="shared" si="1"/>
        <v>80</v>
      </c>
      <c r="E9" s="4">
        <f t="shared" si="2"/>
        <v>160</v>
      </c>
      <c r="F9" s="5">
        <f t="shared" si="3"/>
        <v>0.66666666666666663</v>
      </c>
    </row>
    <row r="10" spans="1:6" x14ac:dyDescent="0.2">
      <c r="A10" s="10" t="s">
        <v>38</v>
      </c>
      <c r="B10" s="10">
        <f>SUM(B6:B9)</f>
        <v>220</v>
      </c>
      <c r="C10" s="10">
        <f t="shared" ref="C10:E10" si="4">SUM(C6:C9)</f>
        <v>1320</v>
      </c>
      <c r="D10" s="10">
        <f t="shared" si="4"/>
        <v>440</v>
      </c>
      <c r="E10" s="10">
        <f t="shared" si="4"/>
        <v>880</v>
      </c>
      <c r="F10" s="9">
        <f t="shared" si="3"/>
        <v>0.66666666666666663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90135-5A05-804D-BC22-F5A452AC2BCC}">
  <sheetPr codeName="Sheet4"/>
  <dimension ref="A1:H31"/>
  <sheetViews>
    <sheetView topLeftCell="A15" zoomScale="213" zoomScaleNormal="213" workbookViewId="0">
      <selection activeCell="I18" sqref="I18"/>
    </sheetView>
  </sheetViews>
  <sheetFormatPr baseColWidth="10" defaultRowHeight="16" x14ac:dyDescent="0.2"/>
  <cols>
    <col min="1" max="1" width="22.33203125" customWidth="1"/>
    <col min="2" max="7" width="15.5" customWidth="1"/>
  </cols>
  <sheetData>
    <row r="1" spans="1:8" ht="19" x14ac:dyDescent="0.2">
      <c r="A1" s="8" t="s">
        <v>34</v>
      </c>
    </row>
    <row r="2" spans="1:8" ht="19" x14ac:dyDescent="0.2">
      <c r="A2" s="11" t="s">
        <v>19</v>
      </c>
      <c r="B2" s="12" t="s">
        <v>20</v>
      </c>
      <c r="C2" s="12" t="s">
        <v>21</v>
      </c>
      <c r="D2" s="12" t="s">
        <v>22</v>
      </c>
      <c r="E2" s="12" t="s">
        <v>23</v>
      </c>
      <c r="F2" s="12" t="s">
        <v>24</v>
      </c>
      <c r="G2" s="12" t="s">
        <v>25</v>
      </c>
      <c r="H2" s="18" t="s">
        <v>38</v>
      </c>
    </row>
    <row r="3" spans="1:8" ht="19" x14ac:dyDescent="0.2">
      <c r="A3" s="11" t="s">
        <v>26</v>
      </c>
      <c r="B3" s="13">
        <v>0.4173</v>
      </c>
      <c r="C3" s="13">
        <v>0.63400000000000001</v>
      </c>
      <c r="D3" s="13">
        <v>0.20880000000000001</v>
      </c>
      <c r="E3" s="13">
        <v>0.71199999999999997</v>
      </c>
      <c r="F3" s="13">
        <v>0.41670000000000001</v>
      </c>
      <c r="G3" s="13">
        <v>0.31659999999999999</v>
      </c>
      <c r="H3" s="17">
        <f>SUM(B3:G3)</f>
        <v>2.7054</v>
      </c>
    </row>
    <row r="4" spans="1:8" ht="19" x14ac:dyDescent="0.2">
      <c r="A4" s="11" t="s">
        <v>27</v>
      </c>
      <c r="B4" s="13">
        <v>0.87209999999999999</v>
      </c>
      <c r="C4" s="13">
        <v>0.22159999999999999</v>
      </c>
      <c r="D4" s="13">
        <v>0.64500000000000002</v>
      </c>
      <c r="E4" s="13">
        <v>0.4002</v>
      </c>
      <c r="F4" s="13">
        <v>0.96240000000000003</v>
      </c>
      <c r="G4" s="13">
        <v>0.61309999999999998</v>
      </c>
      <c r="H4" s="17">
        <f t="shared" ref="H4:H10" si="0">SUM(B4:G4)</f>
        <v>3.7144000000000004</v>
      </c>
    </row>
    <row r="5" spans="1:8" ht="19" x14ac:dyDescent="0.2">
      <c r="A5" s="11" t="s">
        <v>28</v>
      </c>
      <c r="B5" s="13">
        <v>0.71519999999999995</v>
      </c>
      <c r="C5" s="13">
        <v>0.48799999999999999</v>
      </c>
      <c r="D5" s="13">
        <v>0.53859999999999997</v>
      </c>
      <c r="E5" s="13">
        <v>0.30080000000000001</v>
      </c>
      <c r="F5" s="13">
        <v>0.27879999999999999</v>
      </c>
      <c r="G5" s="13">
        <v>0.28120000000000001</v>
      </c>
      <c r="H5" s="17">
        <f t="shared" si="0"/>
        <v>2.6025999999999998</v>
      </c>
    </row>
    <row r="6" spans="1:8" ht="19" x14ac:dyDescent="0.2">
      <c r="A6" s="11" t="s">
        <v>29</v>
      </c>
      <c r="B6" s="13">
        <v>0.97230000000000005</v>
      </c>
      <c r="C6" s="13">
        <v>9.7000000000000003E-2</v>
      </c>
      <c r="D6" s="13">
        <v>0.93969999999999998</v>
      </c>
      <c r="E6" s="13">
        <v>0.19889999999999999</v>
      </c>
      <c r="F6" s="13">
        <v>0.96989999999999998</v>
      </c>
      <c r="G6" s="13">
        <v>0.9819</v>
      </c>
      <c r="H6" s="17">
        <f t="shared" si="0"/>
        <v>4.1597000000000008</v>
      </c>
    </row>
    <row r="7" spans="1:8" ht="19" x14ac:dyDescent="0.2">
      <c r="A7" s="11" t="s">
        <v>30</v>
      </c>
      <c r="B7" s="13">
        <v>0.92700000000000005</v>
      </c>
      <c r="C7" s="13">
        <v>0.1273</v>
      </c>
      <c r="D7" s="13">
        <v>0.88360000000000005</v>
      </c>
      <c r="E7" s="13">
        <v>0.3463</v>
      </c>
      <c r="F7" s="13">
        <v>0.30030000000000001</v>
      </c>
      <c r="G7" s="13">
        <v>0.26979999999999998</v>
      </c>
      <c r="H7" s="17">
        <f t="shared" si="0"/>
        <v>2.8542999999999998</v>
      </c>
    </row>
    <row r="8" spans="1:8" ht="19" x14ac:dyDescent="0.2">
      <c r="A8" s="11" t="s">
        <v>31</v>
      </c>
      <c r="B8" s="13">
        <v>0.30580000000000002</v>
      </c>
      <c r="C8" s="13">
        <v>0.60819999999999996</v>
      </c>
      <c r="D8" s="13">
        <v>0.20610000000000001</v>
      </c>
      <c r="E8" s="13">
        <v>0.5534</v>
      </c>
      <c r="F8" s="13">
        <v>0.75</v>
      </c>
      <c r="G8" s="13">
        <v>0.64700000000000002</v>
      </c>
      <c r="H8" s="17">
        <f t="shared" si="0"/>
        <v>3.0705</v>
      </c>
    </row>
    <row r="9" spans="1:8" ht="19" x14ac:dyDescent="0.2">
      <c r="A9" s="14" t="s">
        <v>32</v>
      </c>
      <c r="B9" s="15">
        <v>0.1147</v>
      </c>
      <c r="C9" s="15">
        <v>0.72019999999999995</v>
      </c>
      <c r="D9" s="15">
        <v>1.9300000000000001E-2</v>
      </c>
      <c r="E9" s="15">
        <v>0.83760000000000001</v>
      </c>
      <c r="F9" s="15">
        <v>0.59860000000000002</v>
      </c>
      <c r="G9" s="15">
        <v>0.28939999999999999</v>
      </c>
      <c r="H9" s="17">
        <f t="shared" si="0"/>
        <v>2.5798000000000001</v>
      </c>
    </row>
    <row r="10" spans="1:8" ht="19" x14ac:dyDescent="0.2">
      <c r="A10" s="16" t="s">
        <v>38</v>
      </c>
      <c r="B10" s="17">
        <f>SUM(B3:B9)</f>
        <v>4.3243999999999998</v>
      </c>
      <c r="C10" s="17">
        <f t="shared" ref="C10:G10" si="1">SUM(C3:C9)</f>
        <v>2.8963000000000001</v>
      </c>
      <c r="D10" s="17">
        <f t="shared" si="1"/>
        <v>3.4410999999999996</v>
      </c>
      <c r="E10" s="17">
        <f t="shared" si="1"/>
        <v>3.3492000000000002</v>
      </c>
      <c r="F10" s="17">
        <f t="shared" si="1"/>
        <v>4.2766999999999999</v>
      </c>
      <c r="G10" s="17">
        <f t="shared" si="1"/>
        <v>3.3990000000000005</v>
      </c>
      <c r="H10" s="17">
        <f t="shared" si="0"/>
        <v>21.686700000000002</v>
      </c>
    </row>
    <row r="12" spans="1:8" ht="19" x14ac:dyDescent="0.2">
      <c r="A12" s="8" t="s">
        <v>33</v>
      </c>
    </row>
    <row r="13" spans="1:8" ht="19" x14ac:dyDescent="0.2">
      <c r="A13" s="11" t="s">
        <v>19</v>
      </c>
      <c r="B13" s="12" t="s">
        <v>20</v>
      </c>
      <c r="C13" s="12" t="s">
        <v>21</v>
      </c>
      <c r="D13" s="12" t="s">
        <v>22</v>
      </c>
      <c r="E13" s="12" t="s">
        <v>23</v>
      </c>
      <c r="F13" s="12" t="s">
        <v>24</v>
      </c>
      <c r="G13" s="12" t="s">
        <v>25</v>
      </c>
    </row>
    <row r="14" spans="1:8" ht="19" x14ac:dyDescent="0.2">
      <c r="A14" s="11" t="s">
        <v>26</v>
      </c>
      <c r="B14" s="13">
        <f>$H3*B$10/$H$10</f>
        <v>0.53946574444244622</v>
      </c>
      <c r="C14" s="13">
        <f t="shared" ref="C14:G14" si="2">$H3*C$10/$H$10</f>
        <v>0.36131131154117496</v>
      </c>
      <c r="D14" s="13">
        <f t="shared" si="2"/>
        <v>0.42927471399521355</v>
      </c>
      <c r="E14" s="13">
        <f t="shared" si="2"/>
        <v>0.41781025605555477</v>
      </c>
      <c r="F14" s="13">
        <f t="shared" si="2"/>
        <v>0.53351520424960919</v>
      </c>
      <c r="G14" s="13">
        <f t="shared" si="2"/>
        <v>0.42402276971600106</v>
      </c>
    </row>
    <row r="15" spans="1:8" ht="19" x14ac:dyDescent="0.2">
      <c r="A15" s="11" t="s">
        <v>27</v>
      </c>
      <c r="B15" s="13">
        <f t="shared" ref="B15:G20" si="3">$H4*B$10/$H$10</f>
        <v>0.74066369526022857</v>
      </c>
      <c r="C15" s="13">
        <f t="shared" si="3"/>
        <v>0.49606517911899928</v>
      </c>
      <c r="D15" s="13">
        <f t="shared" si="3"/>
        <v>0.58937606182591162</v>
      </c>
      <c r="E15" s="13">
        <f t="shared" si="3"/>
        <v>0.57363584501099762</v>
      </c>
      <c r="F15" s="13">
        <f t="shared" si="3"/>
        <v>0.73249385475890749</v>
      </c>
      <c r="G15" s="13">
        <f t="shared" si="3"/>
        <v>0.58216536402495545</v>
      </c>
    </row>
    <row r="16" spans="1:8" ht="19" x14ac:dyDescent="0.2">
      <c r="A16" s="11" t="s">
        <v>28</v>
      </c>
      <c r="B16" s="13">
        <f t="shared" si="3"/>
        <v>0.51896708305090211</v>
      </c>
      <c r="C16" s="13">
        <f t="shared" si="3"/>
        <v>0.34758217617249276</v>
      </c>
      <c r="D16" s="13">
        <f t="shared" si="3"/>
        <v>0.41296309996449432</v>
      </c>
      <c r="E16" s="13">
        <f t="shared" si="3"/>
        <v>0.40193426939091698</v>
      </c>
      <c r="F16" s="13">
        <f t="shared" si="3"/>
        <v>0.51324265194796803</v>
      </c>
      <c r="G16" s="13">
        <f t="shared" si="3"/>
        <v>0.40791071947322549</v>
      </c>
    </row>
    <row r="17" spans="1:7" ht="19" x14ac:dyDescent="0.2">
      <c r="A17" s="11" t="s">
        <v>29</v>
      </c>
      <c r="B17" s="13">
        <f t="shared" si="3"/>
        <v>0.82945799407009824</v>
      </c>
      <c r="C17" s="13">
        <f t="shared" si="3"/>
        <v>0.55553584039987647</v>
      </c>
      <c r="D17" s="13">
        <f t="shared" si="3"/>
        <v>0.6600332770776558</v>
      </c>
      <c r="E17" s="13">
        <f t="shared" si="3"/>
        <v>0.6424060479464373</v>
      </c>
      <c r="F17" s="13">
        <f t="shared" si="3"/>
        <v>0.82030871409665829</v>
      </c>
      <c r="G17" s="13">
        <f t="shared" si="3"/>
        <v>0.65195812640927409</v>
      </c>
    </row>
    <row r="18" spans="1:7" ht="19" x14ac:dyDescent="0.2">
      <c r="A18" s="11" t="s">
        <v>30</v>
      </c>
      <c r="B18" s="13">
        <f t="shared" si="3"/>
        <v>0.56915689892883647</v>
      </c>
      <c r="C18" s="13">
        <f t="shared" si="3"/>
        <v>0.38119718952168841</v>
      </c>
      <c r="D18" s="13">
        <f t="shared" si="3"/>
        <v>0.45290116661363861</v>
      </c>
      <c r="E18" s="13">
        <f t="shared" si="3"/>
        <v>0.4408057270124085</v>
      </c>
      <c r="F18" s="13">
        <f t="shared" si="3"/>
        <v>0.56287885247640257</v>
      </c>
      <c r="G18" s="13">
        <f t="shared" si="3"/>
        <v>0.44736016544702517</v>
      </c>
    </row>
    <row r="19" spans="1:7" ht="19" x14ac:dyDescent="0.2">
      <c r="A19" s="11" t="s">
        <v>31</v>
      </c>
      <c r="B19" s="13">
        <f t="shared" si="3"/>
        <v>0.61226789691377659</v>
      </c>
      <c r="C19" s="13">
        <f t="shared" si="3"/>
        <v>0.41007111040407251</v>
      </c>
      <c r="D19" s="13">
        <f t="shared" si="3"/>
        <v>0.4872063315303849</v>
      </c>
      <c r="E19" s="13">
        <f t="shared" si="3"/>
        <v>0.47419471842188987</v>
      </c>
      <c r="F19" s="13">
        <f t="shared" si="3"/>
        <v>0.60551431753102125</v>
      </c>
      <c r="G19" s="13">
        <f t="shared" si="3"/>
        <v>0.48124562519885467</v>
      </c>
    </row>
    <row r="20" spans="1:7" ht="19" x14ac:dyDescent="0.2">
      <c r="A20" s="14" t="s">
        <v>32</v>
      </c>
      <c r="B20" s="13">
        <f t="shared" si="3"/>
        <v>0.51442068733371138</v>
      </c>
      <c r="C20" s="13">
        <f t="shared" si="3"/>
        <v>0.34453719284169559</v>
      </c>
      <c r="D20" s="13">
        <f t="shared" si="3"/>
        <v>0.40934534899270053</v>
      </c>
      <c r="E20" s="13">
        <f t="shared" si="3"/>
        <v>0.39841313616179502</v>
      </c>
      <c r="F20" s="13">
        <f t="shared" si="3"/>
        <v>0.50874640493943291</v>
      </c>
      <c r="G20" s="13">
        <f t="shared" si="3"/>
        <v>0.40433722973066444</v>
      </c>
    </row>
    <row r="23" spans="1:7" ht="18" x14ac:dyDescent="0.2">
      <c r="A23" s="43" t="s">
        <v>93</v>
      </c>
    </row>
    <row r="24" spans="1:7" ht="19" x14ac:dyDescent="0.2">
      <c r="A24" s="11" t="s">
        <v>19</v>
      </c>
      <c r="B24" s="12" t="s">
        <v>20</v>
      </c>
      <c r="C24" s="12" t="s">
        <v>21</v>
      </c>
      <c r="D24" s="12" t="s">
        <v>22</v>
      </c>
      <c r="E24" s="12" t="s">
        <v>23</v>
      </c>
      <c r="F24" s="12" t="s">
        <v>24</v>
      </c>
      <c r="G24" s="12" t="s">
        <v>25</v>
      </c>
    </row>
    <row r="25" spans="1:7" ht="19" x14ac:dyDescent="0.2">
      <c r="A25" s="11" t="s">
        <v>26</v>
      </c>
      <c r="B25" s="13">
        <f>B3-B14</f>
        <v>-0.12216574444244621</v>
      </c>
      <c r="C25" s="13">
        <f t="shared" ref="C25:G25" si="4">C3-C14</f>
        <v>0.27268868845882505</v>
      </c>
      <c r="D25" s="13">
        <f t="shared" si="4"/>
        <v>-0.22047471399521354</v>
      </c>
      <c r="E25" s="13">
        <f t="shared" si="4"/>
        <v>0.29418974394444519</v>
      </c>
      <c r="F25" s="13">
        <f t="shared" si="4"/>
        <v>-0.11681520424960917</v>
      </c>
      <c r="G25" s="13">
        <f t="shared" si="4"/>
        <v>-0.10742276971600107</v>
      </c>
    </row>
    <row r="26" spans="1:7" ht="19" x14ac:dyDescent="0.2">
      <c r="A26" s="11" t="s">
        <v>27</v>
      </c>
      <c r="B26" s="13">
        <f t="shared" ref="B26:G31" si="5">B4-B15</f>
        <v>0.13143630473977141</v>
      </c>
      <c r="C26" s="13">
        <f t="shared" si="5"/>
        <v>-0.27446517911899926</v>
      </c>
      <c r="D26" s="13">
        <f t="shared" si="5"/>
        <v>5.5623938174088394E-2</v>
      </c>
      <c r="E26" s="13">
        <f t="shared" si="5"/>
        <v>-0.17343584501099762</v>
      </c>
      <c r="F26" s="13">
        <f t="shared" si="5"/>
        <v>0.22990614524109254</v>
      </c>
      <c r="G26" s="13">
        <f t="shared" si="5"/>
        <v>3.0934635975044533E-2</v>
      </c>
    </row>
    <row r="27" spans="1:7" ht="19" x14ac:dyDescent="0.2">
      <c r="A27" s="11" t="s">
        <v>28</v>
      </c>
      <c r="B27" s="13">
        <f t="shared" si="5"/>
        <v>0.19623291694909784</v>
      </c>
      <c r="C27" s="13">
        <f t="shared" si="5"/>
        <v>0.14041782382750723</v>
      </c>
      <c r="D27" s="13">
        <f t="shared" si="5"/>
        <v>0.12563690003550565</v>
      </c>
      <c r="E27" s="13">
        <f t="shared" si="5"/>
        <v>-0.10113426939091696</v>
      </c>
      <c r="F27" s="13">
        <f t="shared" si="5"/>
        <v>-0.23444265194796804</v>
      </c>
      <c r="G27" s="13">
        <f t="shared" si="5"/>
        <v>-0.12671071947322549</v>
      </c>
    </row>
    <row r="28" spans="1:7" ht="19" x14ac:dyDescent="0.2">
      <c r="A28" s="11" t="s">
        <v>29</v>
      </c>
      <c r="B28" s="13">
        <f t="shared" si="5"/>
        <v>0.14284200592990182</v>
      </c>
      <c r="C28" s="13">
        <f t="shared" si="5"/>
        <v>-0.45853584039987649</v>
      </c>
      <c r="D28" s="13">
        <f t="shared" si="5"/>
        <v>0.27966672292234418</v>
      </c>
      <c r="E28" s="13">
        <f t="shared" si="5"/>
        <v>-0.44350604794643733</v>
      </c>
      <c r="F28" s="13">
        <f t="shared" si="5"/>
        <v>0.1495912859033417</v>
      </c>
      <c r="G28" s="13">
        <f t="shared" si="5"/>
        <v>0.32994187359072591</v>
      </c>
    </row>
    <row r="29" spans="1:7" ht="19" x14ac:dyDescent="0.2">
      <c r="A29" s="11" t="s">
        <v>30</v>
      </c>
      <c r="B29" s="13">
        <f t="shared" si="5"/>
        <v>0.35784310107116357</v>
      </c>
      <c r="C29" s="13">
        <f t="shared" si="5"/>
        <v>-0.25389718952168838</v>
      </c>
      <c r="D29" s="13">
        <f t="shared" si="5"/>
        <v>0.43069883338636145</v>
      </c>
      <c r="E29" s="13">
        <f t="shared" si="5"/>
        <v>-9.4505727012408502E-2</v>
      </c>
      <c r="F29" s="13">
        <f t="shared" si="5"/>
        <v>-0.26257885247640256</v>
      </c>
      <c r="G29" s="13">
        <f t="shared" si="5"/>
        <v>-0.17756016544702519</v>
      </c>
    </row>
    <row r="30" spans="1:7" ht="19" x14ac:dyDescent="0.2">
      <c r="A30" s="11" t="s">
        <v>31</v>
      </c>
      <c r="B30" s="13">
        <f t="shared" si="5"/>
        <v>-0.30646789691377657</v>
      </c>
      <c r="C30" s="13">
        <f t="shared" si="5"/>
        <v>0.19812888959592745</v>
      </c>
      <c r="D30" s="13">
        <f t="shared" si="5"/>
        <v>-0.28110633153038489</v>
      </c>
      <c r="E30" s="13">
        <f t="shared" si="5"/>
        <v>7.9205281578110132E-2</v>
      </c>
      <c r="F30" s="13">
        <f t="shared" si="5"/>
        <v>0.14448568246897875</v>
      </c>
      <c r="G30" s="13">
        <f t="shared" si="5"/>
        <v>0.16575437480114535</v>
      </c>
    </row>
    <row r="31" spans="1:7" ht="19" x14ac:dyDescent="0.2">
      <c r="A31" s="14" t="s">
        <v>32</v>
      </c>
      <c r="B31" s="13">
        <f t="shared" si="5"/>
        <v>-0.39972068733371136</v>
      </c>
      <c r="C31" s="13">
        <f t="shared" si="5"/>
        <v>0.37566280715830436</v>
      </c>
      <c r="D31" s="13">
        <f t="shared" si="5"/>
        <v>-0.39004534899270055</v>
      </c>
      <c r="E31" s="13">
        <f t="shared" si="5"/>
        <v>0.43918686383820499</v>
      </c>
      <c r="F31" s="13">
        <f t="shared" si="5"/>
        <v>8.9853595060567115E-2</v>
      </c>
      <c r="G31" s="13">
        <f t="shared" si="5"/>
        <v>-0.11493722973066445</v>
      </c>
    </row>
  </sheetData>
  <conditionalFormatting sqref="H3:H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31:G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8:G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3F817-285A-BD45-837A-748C4807BD82}">
  <sheetPr codeName="Sheet5"/>
  <dimension ref="A1:J31"/>
  <sheetViews>
    <sheetView zoomScale="208" zoomScaleNormal="208" workbookViewId="0">
      <selection activeCell="H2" sqref="H2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9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1" t="s">
        <v>40</v>
      </c>
      <c r="I1" s="24" t="s">
        <v>49</v>
      </c>
    </row>
    <row r="2" spans="1:9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2">
        <v>5</v>
      </c>
      <c r="H2" s="22">
        <f>IF(B2="F",1,0)</f>
        <v>0</v>
      </c>
      <c r="I2" s="22" t="str">
        <f>IF(F2&gt;8,"P",IF(F2&lt;7,"D","N"))</f>
        <v>P</v>
      </c>
    </row>
    <row r="3" spans="1:9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  <c r="H3" s="22">
        <f t="shared" ref="H3:H21" si="0">IF(B3="F",1,0)</f>
        <v>1</v>
      </c>
      <c r="I3" s="22" t="str">
        <f t="shared" ref="I3:I21" si="1">IF(F3&gt;8,"P",IF(F3&lt;7,"D","N"))</f>
        <v>N</v>
      </c>
    </row>
    <row r="4" spans="1:9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  <c r="H4" s="22">
        <f t="shared" si="0"/>
        <v>1</v>
      </c>
      <c r="I4" s="22" t="str">
        <f t="shared" si="1"/>
        <v>D</v>
      </c>
    </row>
    <row r="5" spans="1:9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  <c r="H5" s="22">
        <f t="shared" si="0"/>
        <v>0</v>
      </c>
      <c r="I5" s="22" t="str">
        <f t="shared" si="1"/>
        <v>D</v>
      </c>
    </row>
    <row r="6" spans="1:9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  <c r="H6" s="22">
        <f t="shared" si="0"/>
        <v>1</v>
      </c>
      <c r="I6" s="22" t="str">
        <f t="shared" si="1"/>
        <v>P</v>
      </c>
    </row>
    <row r="7" spans="1:9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  <c r="H7" s="22">
        <f t="shared" si="0"/>
        <v>0</v>
      </c>
      <c r="I7" s="22" t="str">
        <f t="shared" si="1"/>
        <v>D</v>
      </c>
    </row>
    <row r="8" spans="1:9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  <c r="H8" s="22">
        <f t="shared" si="0"/>
        <v>0</v>
      </c>
      <c r="I8" s="22" t="str">
        <f t="shared" si="1"/>
        <v>N</v>
      </c>
    </row>
    <row r="9" spans="1:9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  <c r="H9" s="22">
        <f t="shared" si="0"/>
        <v>1</v>
      </c>
      <c r="I9" s="22" t="str">
        <f t="shared" si="1"/>
        <v>P</v>
      </c>
    </row>
    <row r="10" spans="1:9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  <c r="H10" s="22">
        <f t="shared" si="0"/>
        <v>0</v>
      </c>
      <c r="I10" s="22" t="str">
        <f t="shared" si="1"/>
        <v>P</v>
      </c>
    </row>
    <row r="11" spans="1:9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  <c r="H11" s="22">
        <f t="shared" si="0"/>
        <v>1</v>
      </c>
      <c r="I11" s="22" t="str">
        <f t="shared" si="1"/>
        <v>D</v>
      </c>
    </row>
    <row r="12" spans="1:9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  <c r="H12" s="22">
        <f t="shared" si="0"/>
        <v>0</v>
      </c>
      <c r="I12" s="22" t="str">
        <f t="shared" si="1"/>
        <v>D</v>
      </c>
    </row>
    <row r="13" spans="1:9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  <c r="H13" s="22">
        <f t="shared" si="0"/>
        <v>1</v>
      </c>
      <c r="I13" s="22" t="str">
        <f t="shared" si="1"/>
        <v>P</v>
      </c>
    </row>
    <row r="14" spans="1:9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  <c r="H14" s="22">
        <f t="shared" si="0"/>
        <v>1</v>
      </c>
      <c r="I14" s="22" t="str">
        <f t="shared" si="1"/>
        <v>P</v>
      </c>
    </row>
    <row r="15" spans="1:9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  <c r="H15" s="22">
        <f t="shared" si="0"/>
        <v>0</v>
      </c>
      <c r="I15" s="22" t="str">
        <f t="shared" si="1"/>
        <v>D</v>
      </c>
    </row>
    <row r="16" spans="1:9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  <c r="H16" s="22">
        <f t="shared" si="0"/>
        <v>1</v>
      </c>
      <c r="I16" s="22" t="str">
        <f t="shared" si="1"/>
        <v>D</v>
      </c>
    </row>
    <row r="17" spans="1:10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  <c r="H17" s="22">
        <f t="shared" si="0"/>
        <v>0</v>
      </c>
      <c r="I17" s="22" t="str">
        <f t="shared" si="1"/>
        <v>N</v>
      </c>
    </row>
    <row r="18" spans="1:10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  <c r="H18" s="22">
        <f t="shared" si="0"/>
        <v>0</v>
      </c>
      <c r="I18" s="22" t="str">
        <f t="shared" si="1"/>
        <v>N</v>
      </c>
    </row>
    <row r="19" spans="1:10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  <c r="H19" s="22">
        <f t="shared" si="0"/>
        <v>1</v>
      </c>
      <c r="I19" s="22" t="str">
        <f t="shared" si="1"/>
        <v>P</v>
      </c>
    </row>
    <row r="20" spans="1:10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  <c r="H20" s="22">
        <f t="shared" si="0"/>
        <v>0</v>
      </c>
      <c r="I20" s="22" t="str">
        <f t="shared" si="1"/>
        <v>N</v>
      </c>
    </row>
    <row r="21" spans="1:10" ht="17" thickBot="1" x14ac:dyDescent="0.25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46">
        <v>5</v>
      </c>
      <c r="H21" s="22">
        <f t="shared" si="0"/>
        <v>1</v>
      </c>
      <c r="I21" s="22" t="str">
        <f t="shared" si="1"/>
        <v>P</v>
      </c>
    </row>
    <row r="22" spans="1:10" x14ac:dyDescent="0.2">
      <c r="G22" s="47" t="s">
        <v>1</v>
      </c>
      <c r="H22" s="48" t="s">
        <v>97</v>
      </c>
      <c r="I22" s="49" t="s">
        <v>98</v>
      </c>
    </row>
    <row r="23" spans="1:10" x14ac:dyDescent="0.2">
      <c r="G23" s="50" t="s">
        <v>42</v>
      </c>
      <c r="H23" s="22">
        <f>SUM(H$2:H$21)</f>
        <v>10</v>
      </c>
      <c r="I23" s="56">
        <f>H23/$H$25</f>
        <v>0.5</v>
      </c>
      <c r="J23" s="44"/>
    </row>
    <row r="24" spans="1:10" x14ac:dyDescent="0.2">
      <c r="G24" s="50" t="s">
        <v>43</v>
      </c>
      <c r="H24" s="22">
        <f>H25-H23</f>
        <v>10</v>
      </c>
      <c r="I24" s="56">
        <f t="shared" ref="I24:I25" si="2">H24/$H$25</f>
        <v>0.5</v>
      </c>
      <c r="J24" s="44"/>
    </row>
    <row r="25" spans="1:10" ht="17" thickBot="1" x14ac:dyDescent="0.25">
      <c r="G25" s="51" t="s">
        <v>38</v>
      </c>
      <c r="H25" s="45">
        <f>COUNT(H$2:H$21)</f>
        <v>20</v>
      </c>
      <c r="I25" s="56">
        <f t="shared" si="2"/>
        <v>1</v>
      </c>
    </row>
    <row r="26" spans="1:10" x14ac:dyDescent="0.2">
      <c r="G26" s="44"/>
      <c r="H26" s="53" t="s">
        <v>49</v>
      </c>
      <c r="I26" s="48" t="s">
        <v>97</v>
      </c>
      <c r="J26" s="49" t="s">
        <v>98</v>
      </c>
    </row>
    <row r="27" spans="1:10" x14ac:dyDescent="0.2">
      <c r="G27" s="44"/>
      <c r="H27" s="54" t="s">
        <v>94</v>
      </c>
      <c r="I27" s="22">
        <f>COUNTIF($I$2:$I$21,"P")</f>
        <v>8</v>
      </c>
      <c r="J27" s="56">
        <f>I27/$I$30</f>
        <v>0.4</v>
      </c>
    </row>
    <row r="28" spans="1:10" x14ac:dyDescent="0.2">
      <c r="G28" s="44"/>
      <c r="H28" s="54" t="s">
        <v>95</v>
      </c>
      <c r="I28" s="22">
        <f>COUNTIF($I$2:$I$21,"D")</f>
        <v>7</v>
      </c>
      <c r="J28" s="56">
        <f t="shared" ref="J28:J30" si="3">I28/$I$30</f>
        <v>0.35</v>
      </c>
    </row>
    <row r="29" spans="1:10" x14ac:dyDescent="0.2">
      <c r="G29" s="44"/>
      <c r="H29" s="54" t="s">
        <v>96</v>
      </c>
      <c r="I29" s="22">
        <f>COUNTIF($I$2:$I$21,"N")</f>
        <v>5</v>
      </c>
      <c r="J29" s="56">
        <f t="shared" si="3"/>
        <v>0.25</v>
      </c>
    </row>
    <row r="30" spans="1:10" x14ac:dyDescent="0.2">
      <c r="G30" s="44"/>
      <c r="H30" s="54" t="s">
        <v>38</v>
      </c>
      <c r="I30" s="22">
        <f>SUM(I27:I29)</f>
        <v>20</v>
      </c>
      <c r="J30" s="56">
        <f t="shared" si="3"/>
        <v>1</v>
      </c>
    </row>
    <row r="31" spans="1:10" ht="17" thickBot="1" x14ac:dyDescent="0.25">
      <c r="H31" s="55" t="s">
        <v>99</v>
      </c>
      <c r="I31" s="52"/>
      <c r="J31" s="57">
        <f>J27-J28</f>
        <v>5.0000000000000044E-2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93815-B845-024F-9CD6-64BE6EF3A137}">
  <sheetPr codeName="Sheet6"/>
  <dimension ref="A1:J30"/>
  <sheetViews>
    <sheetView zoomScale="192" zoomScaleNormal="192" workbookViewId="0">
      <selection activeCell="I30" sqref="I30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10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4" t="s">
        <v>40</v>
      </c>
      <c r="I1" s="24" t="s">
        <v>41</v>
      </c>
      <c r="J1" s="24" t="s">
        <v>49</v>
      </c>
    </row>
    <row r="2" spans="1:10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2">
        <v>5</v>
      </c>
      <c r="H2" s="22">
        <f>IF(B2="F",1,0)</f>
        <v>0</v>
      </c>
      <c r="I2" s="22">
        <f>IF(B2="M",1,0)</f>
        <v>1</v>
      </c>
      <c r="J2" s="22" t="str">
        <f>CHOOSE(F2+1,"D","D","D","D","D","D","D","N","N","P","P")</f>
        <v>P</v>
      </c>
    </row>
    <row r="3" spans="1:10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  <c r="H3" s="22">
        <f t="shared" ref="H3:H21" si="0">IF(B3="F",1,0)</f>
        <v>1</v>
      </c>
      <c r="I3" s="22">
        <f t="shared" ref="I3:I21" si="1">IF(B3="M",1,0)</f>
        <v>0</v>
      </c>
      <c r="J3" s="22" t="str">
        <f t="shared" ref="J3:J21" si="2">CHOOSE(F3+1,"D","D","D","D","D","D","D","N","N","P","P")</f>
        <v>N</v>
      </c>
    </row>
    <row r="4" spans="1:10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  <c r="H4" s="22">
        <f t="shared" si="0"/>
        <v>1</v>
      </c>
      <c r="I4" s="22">
        <f t="shared" si="1"/>
        <v>0</v>
      </c>
      <c r="J4" s="22" t="str">
        <f t="shared" si="2"/>
        <v>D</v>
      </c>
    </row>
    <row r="5" spans="1:10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  <c r="H5" s="22">
        <f t="shared" si="0"/>
        <v>0</v>
      </c>
      <c r="I5" s="22">
        <f t="shared" si="1"/>
        <v>1</v>
      </c>
      <c r="J5" s="22" t="str">
        <f t="shared" si="2"/>
        <v>D</v>
      </c>
    </row>
    <row r="6" spans="1:10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  <c r="H6" s="22">
        <f t="shared" si="0"/>
        <v>1</v>
      </c>
      <c r="I6" s="22">
        <f t="shared" si="1"/>
        <v>0</v>
      </c>
      <c r="J6" s="22" t="str">
        <f t="shared" si="2"/>
        <v>P</v>
      </c>
    </row>
    <row r="7" spans="1:10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  <c r="H7" s="22">
        <f t="shared" si="0"/>
        <v>0</v>
      </c>
      <c r="I7" s="22">
        <f t="shared" si="1"/>
        <v>1</v>
      </c>
      <c r="J7" s="22" t="str">
        <f t="shared" si="2"/>
        <v>D</v>
      </c>
    </row>
    <row r="8" spans="1:10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  <c r="H8" s="22">
        <f t="shared" si="0"/>
        <v>0</v>
      </c>
      <c r="I8" s="22">
        <f t="shared" si="1"/>
        <v>1</v>
      </c>
      <c r="J8" s="22" t="str">
        <f t="shared" si="2"/>
        <v>N</v>
      </c>
    </row>
    <row r="9" spans="1:10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  <c r="H9" s="22">
        <f t="shared" si="0"/>
        <v>1</v>
      </c>
      <c r="I9" s="22">
        <f t="shared" si="1"/>
        <v>0</v>
      </c>
      <c r="J9" s="22" t="str">
        <f t="shared" si="2"/>
        <v>P</v>
      </c>
    </row>
    <row r="10" spans="1:10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  <c r="H10" s="22">
        <f t="shared" si="0"/>
        <v>0</v>
      </c>
      <c r="I10" s="22">
        <f t="shared" si="1"/>
        <v>1</v>
      </c>
      <c r="J10" s="22" t="str">
        <f t="shared" si="2"/>
        <v>P</v>
      </c>
    </row>
    <row r="11" spans="1:10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  <c r="H11" s="22">
        <f t="shared" si="0"/>
        <v>1</v>
      </c>
      <c r="I11" s="22">
        <f t="shared" si="1"/>
        <v>0</v>
      </c>
      <c r="J11" s="22" t="str">
        <f t="shared" si="2"/>
        <v>D</v>
      </c>
    </row>
    <row r="12" spans="1:10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  <c r="H12" s="22">
        <f t="shared" si="0"/>
        <v>0</v>
      </c>
      <c r="I12" s="22">
        <f t="shared" si="1"/>
        <v>1</v>
      </c>
      <c r="J12" s="22" t="str">
        <f t="shared" si="2"/>
        <v>D</v>
      </c>
    </row>
    <row r="13" spans="1:10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  <c r="H13" s="22">
        <f t="shared" si="0"/>
        <v>1</v>
      </c>
      <c r="I13" s="22">
        <f t="shared" si="1"/>
        <v>0</v>
      </c>
      <c r="J13" s="22" t="str">
        <f t="shared" si="2"/>
        <v>P</v>
      </c>
    </row>
    <row r="14" spans="1:10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  <c r="H14" s="22">
        <f t="shared" si="0"/>
        <v>1</v>
      </c>
      <c r="I14" s="22">
        <f t="shared" si="1"/>
        <v>0</v>
      </c>
      <c r="J14" s="22" t="str">
        <f t="shared" si="2"/>
        <v>P</v>
      </c>
    </row>
    <row r="15" spans="1:10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  <c r="H15" s="22">
        <f t="shared" si="0"/>
        <v>0</v>
      </c>
      <c r="I15" s="22">
        <f t="shared" si="1"/>
        <v>1</v>
      </c>
      <c r="J15" s="22" t="str">
        <f t="shared" si="2"/>
        <v>D</v>
      </c>
    </row>
    <row r="16" spans="1:10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  <c r="H16" s="22">
        <f t="shared" si="0"/>
        <v>1</v>
      </c>
      <c r="I16" s="22">
        <f t="shared" si="1"/>
        <v>0</v>
      </c>
      <c r="J16" s="22" t="str">
        <f t="shared" si="2"/>
        <v>D</v>
      </c>
    </row>
    <row r="17" spans="1:10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  <c r="H17" s="22">
        <f t="shared" si="0"/>
        <v>0</v>
      </c>
      <c r="I17" s="22">
        <f t="shared" si="1"/>
        <v>1</v>
      </c>
      <c r="J17" s="22" t="str">
        <f t="shared" si="2"/>
        <v>N</v>
      </c>
    </row>
    <row r="18" spans="1:10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  <c r="H18" s="22">
        <f t="shared" si="0"/>
        <v>0</v>
      </c>
      <c r="I18" s="22">
        <f t="shared" si="1"/>
        <v>1</v>
      </c>
      <c r="J18" s="22" t="str">
        <f t="shared" si="2"/>
        <v>N</v>
      </c>
    </row>
    <row r="19" spans="1:10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  <c r="H19" s="22">
        <f t="shared" si="0"/>
        <v>1</v>
      </c>
      <c r="I19" s="22">
        <f t="shared" si="1"/>
        <v>0</v>
      </c>
      <c r="J19" s="22" t="str">
        <f t="shared" si="2"/>
        <v>P</v>
      </c>
    </row>
    <row r="20" spans="1:10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  <c r="H20" s="22">
        <f t="shared" si="0"/>
        <v>0</v>
      </c>
      <c r="I20" s="22">
        <f t="shared" si="1"/>
        <v>1</v>
      </c>
      <c r="J20" s="22" t="str">
        <f t="shared" si="2"/>
        <v>N</v>
      </c>
    </row>
    <row r="21" spans="1:10" x14ac:dyDescent="0.2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2">
        <v>5</v>
      </c>
      <c r="H21" s="22">
        <f t="shared" si="0"/>
        <v>1</v>
      </c>
      <c r="I21" s="22">
        <f t="shared" si="1"/>
        <v>0</v>
      </c>
      <c r="J21" s="22" t="str">
        <f t="shared" si="2"/>
        <v>P</v>
      </c>
    </row>
    <row r="22" spans="1:10" x14ac:dyDescent="0.2">
      <c r="C22" s="25" t="s">
        <v>44</v>
      </c>
      <c r="D22" s="26">
        <f>AVERAGE(D$2:D$21)</f>
        <v>41.85</v>
      </c>
      <c r="E22" s="30">
        <f t="shared" ref="E22:G22" si="3">AVERAGE(E$2:E$21)</f>
        <v>37245</v>
      </c>
      <c r="F22" s="26">
        <f t="shared" si="3"/>
        <v>6.7</v>
      </c>
      <c r="G22" s="26">
        <f t="shared" si="3"/>
        <v>3.7</v>
      </c>
      <c r="H22" s="26"/>
      <c r="I22" s="26"/>
      <c r="J22" s="22"/>
    </row>
    <row r="23" spans="1:10" x14ac:dyDescent="0.2">
      <c r="C23" s="25" t="s">
        <v>45</v>
      </c>
      <c r="D23" s="26">
        <f>MEDIAN(D$2:D$21)</f>
        <v>36</v>
      </c>
      <c r="E23" s="30">
        <f t="shared" ref="E23:G23" si="4">MEDIAN(E$2:E$21)</f>
        <v>31350</v>
      </c>
      <c r="F23" s="26">
        <f t="shared" si="4"/>
        <v>7.5</v>
      </c>
      <c r="G23" s="26">
        <f t="shared" si="4"/>
        <v>4</v>
      </c>
      <c r="H23" s="26"/>
      <c r="I23" s="26"/>
      <c r="J23" s="22"/>
    </row>
    <row r="24" spans="1:10" x14ac:dyDescent="0.2">
      <c r="C24" s="25" t="s">
        <v>46</v>
      </c>
      <c r="D24" s="26">
        <f>_xlfn.STDEV.S(D$2:D$21)</f>
        <v>17.493683070423483</v>
      </c>
      <c r="E24" s="30">
        <f t="shared" ref="E24:G24" si="5">_xlfn.STDEV.S(E$2:E$21)</f>
        <v>20607.75211827872</v>
      </c>
      <c r="F24" s="26">
        <f t="shared" si="5"/>
        <v>3.2783179255607036</v>
      </c>
      <c r="G24" s="26">
        <f t="shared" si="5"/>
        <v>1.1742858972247994</v>
      </c>
      <c r="H24" s="27"/>
      <c r="I24" s="27"/>
      <c r="J24" s="22"/>
    </row>
    <row r="25" spans="1:10" x14ac:dyDescent="0.2">
      <c r="C25" s="25" t="s">
        <v>47</v>
      </c>
      <c r="D25" s="26">
        <f>MAX(D$2:D$21)</f>
        <v>67</v>
      </c>
      <c r="E25" s="30">
        <f t="shared" ref="E25:G25" si="6">MAX(E$2:E$21)</f>
        <v>110900</v>
      </c>
      <c r="F25" s="26">
        <f t="shared" si="6"/>
        <v>10</v>
      </c>
      <c r="G25" s="26">
        <f t="shared" si="6"/>
        <v>5</v>
      </c>
      <c r="H25" s="28"/>
      <c r="I25" s="28"/>
      <c r="J25" s="22"/>
    </row>
    <row r="26" spans="1:10" x14ac:dyDescent="0.2">
      <c r="C26" s="25" t="s">
        <v>48</v>
      </c>
      <c r="D26" s="26">
        <f>MIN(D$2:D$21)</f>
        <v>20</v>
      </c>
      <c r="E26" s="30">
        <f t="shared" ref="E26:G26" si="7">MIN(E$2:E$21)</f>
        <v>19400</v>
      </c>
      <c r="F26" s="26">
        <f t="shared" si="7"/>
        <v>0</v>
      </c>
      <c r="G26" s="26">
        <f t="shared" si="7"/>
        <v>1</v>
      </c>
      <c r="H26" s="28"/>
      <c r="I26" s="28"/>
      <c r="J26" s="22"/>
    </row>
    <row r="30" spans="1:10" x14ac:dyDescent="0.2">
      <c r="C30" s="29"/>
      <c r="D30" s="29"/>
    </row>
  </sheetData>
  <conditionalFormatting sqref="E2:E2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4FFBC-72C8-9449-A7A2-1520C96A69FC}">
  <sheetPr codeName="Sheet7"/>
  <dimension ref="A1:M21"/>
  <sheetViews>
    <sheetView zoomScale="192" zoomScaleNormal="192" workbookViewId="0">
      <selection activeCell="L14" sqref="L14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13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31" t="s">
        <v>8</v>
      </c>
      <c r="H1" s="32" t="s">
        <v>39</v>
      </c>
      <c r="I1" s="32" t="s">
        <v>51</v>
      </c>
      <c r="J1" s="32" t="s">
        <v>50</v>
      </c>
      <c r="K1"/>
      <c r="L1"/>
      <c r="M1"/>
    </row>
    <row r="2" spans="1:13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33">
        <v>5</v>
      </c>
      <c r="H2" s="22">
        <f>IF(F2&gt;8,1,0)</f>
        <v>1</v>
      </c>
      <c r="I2" s="22">
        <f>IF(F2&lt;7,1,0)</f>
        <v>0</v>
      </c>
      <c r="J2" s="22">
        <f>IF(H2+I2=0,1,0)</f>
        <v>0</v>
      </c>
    </row>
    <row r="3" spans="1:13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  <c r="H3" s="22">
        <f t="shared" ref="H3:H21" si="0">IF(F3&gt;8,1,0)</f>
        <v>0</v>
      </c>
      <c r="I3" s="22">
        <f t="shared" ref="I3:I21" si="1">IF(F3&lt;7,1,0)</f>
        <v>0</v>
      </c>
      <c r="J3" s="22">
        <f t="shared" ref="J3:J21" si="2">IF(H3+I3=0,1,0)</f>
        <v>1</v>
      </c>
    </row>
    <row r="4" spans="1:13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  <c r="H4" s="22">
        <f t="shared" si="0"/>
        <v>0</v>
      </c>
      <c r="I4" s="22">
        <f t="shared" si="1"/>
        <v>1</v>
      </c>
      <c r="J4" s="22">
        <f t="shared" si="2"/>
        <v>0</v>
      </c>
    </row>
    <row r="5" spans="1:13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  <c r="H5" s="22">
        <f t="shared" si="0"/>
        <v>0</v>
      </c>
      <c r="I5" s="22">
        <f t="shared" si="1"/>
        <v>1</v>
      </c>
      <c r="J5" s="22">
        <f t="shared" si="2"/>
        <v>0</v>
      </c>
    </row>
    <row r="6" spans="1:13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  <c r="H6" s="22">
        <f t="shared" si="0"/>
        <v>1</v>
      </c>
      <c r="I6" s="22">
        <f t="shared" si="1"/>
        <v>0</v>
      </c>
      <c r="J6" s="22">
        <f t="shared" si="2"/>
        <v>0</v>
      </c>
    </row>
    <row r="7" spans="1:13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  <c r="H7" s="22">
        <f t="shared" si="0"/>
        <v>0</v>
      </c>
      <c r="I7" s="22">
        <f t="shared" si="1"/>
        <v>1</v>
      </c>
      <c r="J7" s="22">
        <f t="shared" si="2"/>
        <v>0</v>
      </c>
    </row>
    <row r="8" spans="1:13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  <c r="H8" s="22">
        <f t="shared" si="0"/>
        <v>0</v>
      </c>
      <c r="I8" s="22">
        <f t="shared" si="1"/>
        <v>0</v>
      </c>
      <c r="J8" s="22">
        <f t="shared" si="2"/>
        <v>1</v>
      </c>
    </row>
    <row r="9" spans="1:13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  <c r="H9" s="22">
        <f t="shared" si="0"/>
        <v>1</v>
      </c>
      <c r="I9" s="22">
        <f t="shared" si="1"/>
        <v>0</v>
      </c>
      <c r="J9" s="22">
        <f t="shared" si="2"/>
        <v>0</v>
      </c>
    </row>
    <row r="10" spans="1:13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  <c r="H10" s="22">
        <f t="shared" si="0"/>
        <v>1</v>
      </c>
      <c r="I10" s="22">
        <f t="shared" si="1"/>
        <v>0</v>
      </c>
      <c r="J10" s="22">
        <f t="shared" si="2"/>
        <v>0</v>
      </c>
    </row>
    <row r="11" spans="1:13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  <c r="H11" s="22">
        <f t="shared" si="0"/>
        <v>0</v>
      </c>
      <c r="I11" s="22">
        <f t="shared" si="1"/>
        <v>1</v>
      </c>
      <c r="J11" s="22">
        <f t="shared" si="2"/>
        <v>0</v>
      </c>
    </row>
    <row r="12" spans="1:13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  <c r="H12" s="22">
        <f t="shared" si="0"/>
        <v>0</v>
      </c>
      <c r="I12" s="22">
        <f t="shared" si="1"/>
        <v>1</v>
      </c>
      <c r="J12" s="22">
        <f t="shared" si="2"/>
        <v>0</v>
      </c>
    </row>
    <row r="13" spans="1:13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  <c r="H13" s="22">
        <f t="shared" si="0"/>
        <v>1</v>
      </c>
      <c r="I13" s="22">
        <f t="shared" si="1"/>
        <v>0</v>
      </c>
      <c r="J13" s="22">
        <f t="shared" si="2"/>
        <v>0</v>
      </c>
    </row>
    <row r="14" spans="1:13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  <c r="H14" s="22">
        <f t="shared" si="0"/>
        <v>1</v>
      </c>
      <c r="I14" s="22">
        <f t="shared" si="1"/>
        <v>0</v>
      </c>
      <c r="J14" s="22">
        <f t="shared" si="2"/>
        <v>0</v>
      </c>
    </row>
    <row r="15" spans="1:13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  <c r="H15" s="22">
        <f t="shared" si="0"/>
        <v>0</v>
      </c>
      <c r="I15" s="22">
        <f t="shared" si="1"/>
        <v>1</v>
      </c>
      <c r="J15" s="22">
        <f t="shared" si="2"/>
        <v>0</v>
      </c>
    </row>
    <row r="16" spans="1:13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  <c r="H16" s="22">
        <f t="shared" si="0"/>
        <v>0</v>
      </c>
      <c r="I16" s="22">
        <f t="shared" si="1"/>
        <v>1</v>
      </c>
      <c r="J16" s="22">
        <f t="shared" si="2"/>
        <v>0</v>
      </c>
    </row>
    <row r="17" spans="1:10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  <c r="H17" s="22">
        <f t="shared" si="0"/>
        <v>0</v>
      </c>
      <c r="I17" s="22">
        <f t="shared" si="1"/>
        <v>0</v>
      </c>
      <c r="J17" s="22">
        <f t="shared" si="2"/>
        <v>1</v>
      </c>
    </row>
    <row r="18" spans="1:10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  <c r="H18" s="22">
        <f t="shared" si="0"/>
        <v>0</v>
      </c>
      <c r="I18" s="22">
        <f t="shared" si="1"/>
        <v>0</v>
      </c>
      <c r="J18" s="22">
        <f t="shared" si="2"/>
        <v>1</v>
      </c>
    </row>
    <row r="19" spans="1:10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  <c r="H19" s="22">
        <f t="shared" si="0"/>
        <v>1</v>
      </c>
      <c r="I19" s="22">
        <f t="shared" si="1"/>
        <v>0</v>
      </c>
      <c r="J19" s="22">
        <f t="shared" si="2"/>
        <v>0</v>
      </c>
    </row>
    <row r="20" spans="1:10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  <c r="H20" s="22">
        <f t="shared" si="0"/>
        <v>0</v>
      </c>
      <c r="I20" s="22">
        <f t="shared" si="1"/>
        <v>0</v>
      </c>
      <c r="J20" s="22">
        <f t="shared" si="2"/>
        <v>1</v>
      </c>
    </row>
    <row r="21" spans="1:10" x14ac:dyDescent="0.2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2">
        <v>5</v>
      </c>
      <c r="H21" s="22">
        <f t="shared" si="0"/>
        <v>1</v>
      </c>
      <c r="I21" s="22">
        <f t="shared" si="1"/>
        <v>0</v>
      </c>
      <c r="J21" s="22">
        <f t="shared" si="2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1A665-A324-914D-97A6-D1C8B99896DB}">
  <sheetPr codeName="Sheet8"/>
  <dimension ref="A1:J21"/>
  <sheetViews>
    <sheetView zoomScale="192" zoomScaleNormal="192" workbookViewId="0">
      <selection activeCell="E30" sqref="E30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10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52</v>
      </c>
      <c r="I1" s="34" t="s">
        <v>63</v>
      </c>
      <c r="J1"/>
    </row>
    <row r="2" spans="1:10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2">
        <v>5</v>
      </c>
      <c r="H2" s="4" t="s">
        <v>53</v>
      </c>
      <c r="I2" s="23" t="s">
        <v>53</v>
      </c>
    </row>
    <row r="3" spans="1:10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  <c r="H3" s="4" t="s">
        <v>54</v>
      </c>
      <c r="I3" s="23"/>
    </row>
    <row r="4" spans="1:10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  <c r="H4" s="4" t="s">
        <v>55</v>
      </c>
      <c r="I4" s="23"/>
    </row>
    <row r="5" spans="1:10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  <c r="H5" s="4" t="s">
        <v>56</v>
      </c>
      <c r="I5" s="23" t="s">
        <v>56</v>
      </c>
    </row>
    <row r="6" spans="1:10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  <c r="H6" s="4" t="s">
        <v>57</v>
      </c>
      <c r="I6" s="23" t="s">
        <v>57</v>
      </c>
    </row>
    <row r="7" spans="1:10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  <c r="H7" s="4" t="s">
        <v>58</v>
      </c>
      <c r="I7" s="23" t="s">
        <v>58</v>
      </c>
    </row>
    <row r="8" spans="1:10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  <c r="H8" s="4" t="s">
        <v>53</v>
      </c>
      <c r="I8" s="23" t="s">
        <v>53</v>
      </c>
    </row>
    <row r="9" spans="1:10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  <c r="H9" s="4" t="s">
        <v>54</v>
      </c>
      <c r="I9" s="23"/>
    </row>
    <row r="10" spans="1:10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  <c r="H10" s="4" t="s">
        <v>58</v>
      </c>
      <c r="I10" s="23" t="s">
        <v>58</v>
      </c>
    </row>
    <row r="11" spans="1:10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  <c r="H11" s="4" t="s">
        <v>57</v>
      </c>
      <c r="I11" s="23" t="s">
        <v>57</v>
      </c>
    </row>
    <row r="12" spans="1:10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  <c r="H12" s="4" t="s">
        <v>59</v>
      </c>
      <c r="I12" s="23"/>
    </row>
    <row r="13" spans="1:10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  <c r="H13" s="4" t="s">
        <v>56</v>
      </c>
      <c r="I13" s="23" t="s">
        <v>56</v>
      </c>
    </row>
    <row r="14" spans="1:10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  <c r="H14" s="4" t="s">
        <v>60</v>
      </c>
      <c r="I14" s="23"/>
    </row>
    <row r="15" spans="1:10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  <c r="H15" s="4" t="s">
        <v>53</v>
      </c>
      <c r="I15" s="23" t="s">
        <v>53</v>
      </c>
    </row>
    <row r="16" spans="1:10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  <c r="H16" s="4" t="s">
        <v>61</v>
      </c>
      <c r="I16" s="23" t="s">
        <v>61</v>
      </c>
    </row>
    <row r="17" spans="1:9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  <c r="H17" s="4" t="s">
        <v>54</v>
      </c>
      <c r="I17" s="23"/>
    </row>
    <row r="18" spans="1:9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  <c r="H18" s="4" t="s">
        <v>56</v>
      </c>
      <c r="I18" s="23" t="s">
        <v>56</v>
      </c>
    </row>
    <row r="19" spans="1:9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  <c r="H19" s="4" t="s">
        <v>62</v>
      </c>
      <c r="I19" s="23" t="s">
        <v>62</v>
      </c>
    </row>
    <row r="20" spans="1:9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  <c r="H20" s="4" t="s">
        <v>54</v>
      </c>
      <c r="I20" s="23"/>
    </row>
    <row r="21" spans="1:9" x14ac:dyDescent="0.2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2">
        <v>5</v>
      </c>
      <c r="H21" s="4" t="s">
        <v>53</v>
      </c>
      <c r="I21" s="23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55866-1503-C945-B69F-6F77051CB57B}">
  <sheetPr codeName="Sheet1"/>
  <dimension ref="A3:B11"/>
  <sheetViews>
    <sheetView zoomScale="230" zoomScaleNormal="230" workbookViewId="0">
      <selection activeCell="E23" sqref="E23:E24"/>
    </sheetView>
  </sheetViews>
  <sheetFormatPr baseColWidth="10" defaultRowHeight="16" x14ac:dyDescent="0.2"/>
  <cols>
    <col min="1" max="1" width="13" bestFit="1" customWidth="1"/>
    <col min="2" max="2" width="21.33203125" bestFit="1" customWidth="1"/>
    <col min="3" max="4" width="10.83203125" bestFit="1" customWidth="1"/>
    <col min="5" max="5" width="18.6640625" bestFit="1" customWidth="1"/>
    <col min="6" max="6" width="30.6640625" bestFit="1" customWidth="1"/>
  </cols>
  <sheetData>
    <row r="3" spans="1:2" x14ac:dyDescent="0.2">
      <c r="A3" s="35" t="s">
        <v>64</v>
      </c>
      <c r="B3" t="s">
        <v>66</v>
      </c>
    </row>
    <row r="4" spans="1:2" x14ac:dyDescent="0.2">
      <c r="A4" s="36" t="s">
        <v>56</v>
      </c>
      <c r="B4">
        <v>3</v>
      </c>
    </row>
    <row r="5" spans="1:2" x14ac:dyDescent="0.2">
      <c r="A5" s="36" t="s">
        <v>53</v>
      </c>
      <c r="B5">
        <v>4</v>
      </c>
    </row>
    <row r="6" spans="1:2" x14ac:dyDescent="0.2">
      <c r="A6" s="36" t="s">
        <v>61</v>
      </c>
      <c r="B6">
        <v>1</v>
      </c>
    </row>
    <row r="7" spans="1:2" x14ac:dyDescent="0.2">
      <c r="A7" s="36" t="s">
        <v>57</v>
      </c>
      <c r="B7">
        <v>2</v>
      </c>
    </row>
    <row r="8" spans="1:2" x14ac:dyDescent="0.2">
      <c r="A8" s="36" t="s">
        <v>58</v>
      </c>
      <c r="B8">
        <v>2</v>
      </c>
    </row>
    <row r="9" spans="1:2" x14ac:dyDescent="0.2">
      <c r="A9" s="36" t="s">
        <v>62</v>
      </c>
      <c r="B9">
        <v>1</v>
      </c>
    </row>
    <row r="10" spans="1:2" x14ac:dyDescent="0.2">
      <c r="A10" s="36" t="s">
        <v>67</v>
      </c>
    </row>
    <row r="11" spans="1:2" x14ac:dyDescent="0.2">
      <c r="A11" s="36" t="s">
        <v>65</v>
      </c>
      <c r="B11">
        <v>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0318B-7B19-1344-A43C-3A4DB05A05AF}">
  <sheetPr codeName="Sheet13"/>
  <dimension ref="A1:J21"/>
  <sheetViews>
    <sheetView zoomScale="206" zoomScaleNormal="206" workbookViewId="0">
      <selection activeCell="E29" sqref="E29"/>
    </sheetView>
  </sheetViews>
  <sheetFormatPr baseColWidth="10" defaultRowHeight="16" x14ac:dyDescent="0.2"/>
  <cols>
    <col min="1" max="1" width="10.83203125" style="1"/>
    <col min="3" max="3" width="16.1640625" customWidth="1"/>
  </cols>
  <sheetData>
    <row r="1" spans="1:10" s="19" customFormat="1" ht="51" x14ac:dyDescent="0.2">
      <c r="A1" s="20" t="s">
        <v>0</v>
      </c>
      <c r="B1" s="20" t="s">
        <v>1</v>
      </c>
      <c r="C1" s="20" t="s">
        <v>4</v>
      </c>
      <c r="D1" s="20" t="s">
        <v>5</v>
      </c>
      <c r="E1" s="20" t="s">
        <v>6</v>
      </c>
      <c r="F1" s="20" t="s">
        <v>7</v>
      </c>
      <c r="G1" s="20" t="s">
        <v>8</v>
      </c>
      <c r="H1" s="20" t="s">
        <v>49</v>
      </c>
      <c r="I1" s="20" t="s">
        <v>52</v>
      </c>
      <c r="J1"/>
    </row>
    <row r="2" spans="1:10" x14ac:dyDescent="0.2">
      <c r="A2" s="2">
        <v>1</v>
      </c>
      <c r="B2" s="2" t="s">
        <v>2</v>
      </c>
      <c r="C2" s="2">
        <v>1</v>
      </c>
      <c r="D2" s="2">
        <v>67</v>
      </c>
      <c r="E2" s="3">
        <v>28800</v>
      </c>
      <c r="F2" s="2">
        <v>10</v>
      </c>
      <c r="G2" s="2">
        <v>5</v>
      </c>
      <c r="H2" s="2" t="s">
        <v>39</v>
      </c>
      <c r="I2" s="4" t="s">
        <v>53</v>
      </c>
    </row>
    <row r="3" spans="1:10" x14ac:dyDescent="0.2">
      <c r="A3" s="2">
        <v>2</v>
      </c>
      <c r="B3" s="2" t="s">
        <v>3</v>
      </c>
      <c r="C3" s="2">
        <v>1</v>
      </c>
      <c r="D3" s="2">
        <v>26</v>
      </c>
      <c r="E3" s="3">
        <v>36600</v>
      </c>
      <c r="F3" s="2">
        <v>7</v>
      </c>
      <c r="G3" s="2">
        <v>5</v>
      </c>
      <c r="H3" s="2" t="s">
        <v>50</v>
      </c>
      <c r="I3" s="4"/>
    </row>
    <row r="4" spans="1:10" x14ac:dyDescent="0.2">
      <c r="A4" s="2">
        <v>3</v>
      </c>
      <c r="B4" s="2" t="s">
        <v>3</v>
      </c>
      <c r="C4" s="2">
        <v>0</v>
      </c>
      <c r="D4" s="2">
        <v>57</v>
      </c>
      <c r="E4" s="3">
        <v>44000</v>
      </c>
      <c r="F4" s="2">
        <v>2</v>
      </c>
      <c r="G4" s="2">
        <v>4</v>
      </c>
      <c r="H4" s="2" t="s">
        <v>51</v>
      </c>
      <c r="I4" s="4"/>
    </row>
    <row r="5" spans="1:10" x14ac:dyDescent="0.2">
      <c r="A5" s="2">
        <v>4</v>
      </c>
      <c r="B5" s="2" t="s">
        <v>2</v>
      </c>
      <c r="C5" s="2">
        <v>0</v>
      </c>
      <c r="D5" s="2">
        <v>20</v>
      </c>
      <c r="E5" s="3">
        <v>21900</v>
      </c>
      <c r="F5" s="2">
        <v>6</v>
      </c>
      <c r="G5" s="2">
        <v>4</v>
      </c>
      <c r="H5" s="2" t="s">
        <v>51</v>
      </c>
      <c r="I5" s="4" t="s">
        <v>56</v>
      </c>
    </row>
    <row r="6" spans="1:10" x14ac:dyDescent="0.2">
      <c r="A6" s="2">
        <v>5</v>
      </c>
      <c r="B6" s="2" t="s">
        <v>3</v>
      </c>
      <c r="C6" s="2">
        <v>0</v>
      </c>
      <c r="D6" s="2">
        <v>37</v>
      </c>
      <c r="E6" s="3">
        <v>22500</v>
      </c>
      <c r="F6" s="2">
        <v>10</v>
      </c>
      <c r="G6" s="2">
        <v>2</v>
      </c>
      <c r="H6" s="2" t="s">
        <v>39</v>
      </c>
      <c r="I6" s="4" t="s">
        <v>57</v>
      </c>
    </row>
    <row r="7" spans="1:10" x14ac:dyDescent="0.2">
      <c r="A7" s="2">
        <v>6</v>
      </c>
      <c r="B7" s="2" t="s">
        <v>2</v>
      </c>
      <c r="C7" s="2">
        <v>1</v>
      </c>
      <c r="D7" s="2">
        <v>35</v>
      </c>
      <c r="E7" s="3">
        <v>19400</v>
      </c>
      <c r="F7" s="2">
        <v>3</v>
      </c>
      <c r="G7" s="2">
        <v>1</v>
      </c>
      <c r="H7" s="2" t="s">
        <v>51</v>
      </c>
      <c r="I7" s="4" t="s">
        <v>58</v>
      </c>
    </row>
    <row r="8" spans="1:10" x14ac:dyDescent="0.2">
      <c r="A8" s="2">
        <v>7</v>
      </c>
      <c r="B8" s="2" t="s">
        <v>2</v>
      </c>
      <c r="C8" s="2">
        <v>0</v>
      </c>
      <c r="D8" s="2">
        <v>21</v>
      </c>
      <c r="E8" s="3">
        <v>28500</v>
      </c>
      <c r="F8" s="2">
        <v>8</v>
      </c>
      <c r="G8" s="2">
        <v>4</v>
      </c>
      <c r="H8" s="2" t="s">
        <v>50</v>
      </c>
      <c r="I8" s="4" t="s">
        <v>53</v>
      </c>
    </row>
    <row r="9" spans="1:10" x14ac:dyDescent="0.2">
      <c r="A9" s="2">
        <v>8</v>
      </c>
      <c r="B9" s="2" t="s">
        <v>3</v>
      </c>
      <c r="C9" s="2">
        <v>1</v>
      </c>
      <c r="D9" s="2">
        <v>50</v>
      </c>
      <c r="E9" s="3">
        <v>48700</v>
      </c>
      <c r="F9" s="2">
        <v>10</v>
      </c>
      <c r="G9" s="2">
        <v>3</v>
      </c>
      <c r="H9" s="2" t="s">
        <v>39</v>
      </c>
      <c r="I9" s="4"/>
    </row>
    <row r="10" spans="1:10" x14ac:dyDescent="0.2">
      <c r="A10" s="2">
        <v>9</v>
      </c>
      <c r="B10" s="2" t="s">
        <v>2</v>
      </c>
      <c r="C10" s="2">
        <v>1</v>
      </c>
      <c r="D10" s="2">
        <v>63</v>
      </c>
      <c r="E10" s="3">
        <v>35300</v>
      </c>
      <c r="F10" s="2">
        <v>9</v>
      </c>
      <c r="G10" s="2">
        <v>5</v>
      </c>
      <c r="H10" s="2" t="s">
        <v>39</v>
      </c>
      <c r="I10" s="4" t="s">
        <v>58</v>
      </c>
    </row>
    <row r="11" spans="1:10" x14ac:dyDescent="0.2">
      <c r="A11" s="2">
        <v>10</v>
      </c>
      <c r="B11" s="2" t="s">
        <v>3</v>
      </c>
      <c r="C11" s="2">
        <v>1</v>
      </c>
      <c r="D11" s="2">
        <v>20</v>
      </c>
      <c r="E11" s="3">
        <v>28100</v>
      </c>
      <c r="F11" s="2">
        <v>3</v>
      </c>
      <c r="G11" s="2">
        <v>4</v>
      </c>
      <c r="H11" s="2" t="s">
        <v>51</v>
      </c>
      <c r="I11" s="4" t="s">
        <v>57</v>
      </c>
    </row>
    <row r="12" spans="1:10" x14ac:dyDescent="0.2">
      <c r="A12" s="2">
        <v>11</v>
      </c>
      <c r="B12" s="2" t="s">
        <v>2</v>
      </c>
      <c r="C12" s="2">
        <v>0</v>
      </c>
      <c r="D12" s="2">
        <v>66</v>
      </c>
      <c r="E12" s="3">
        <v>31600</v>
      </c>
      <c r="F12" s="2">
        <v>1</v>
      </c>
      <c r="G12" s="2">
        <v>5</v>
      </c>
      <c r="H12" s="2" t="s">
        <v>51</v>
      </c>
      <c r="I12" s="4"/>
    </row>
    <row r="13" spans="1:10" x14ac:dyDescent="0.2">
      <c r="A13" s="2">
        <v>12</v>
      </c>
      <c r="B13" s="2" t="s">
        <v>3</v>
      </c>
      <c r="C13" s="2">
        <v>0</v>
      </c>
      <c r="D13" s="2">
        <v>52</v>
      </c>
      <c r="E13" s="3">
        <v>34600</v>
      </c>
      <c r="F13" s="2">
        <v>10</v>
      </c>
      <c r="G13" s="2">
        <v>4</v>
      </c>
      <c r="H13" s="2" t="s">
        <v>39</v>
      </c>
      <c r="I13" s="4" t="s">
        <v>56</v>
      </c>
    </row>
    <row r="14" spans="1:10" x14ac:dyDescent="0.2">
      <c r="A14" s="2">
        <v>13</v>
      </c>
      <c r="B14" s="2" t="s">
        <v>3</v>
      </c>
      <c r="C14" s="2">
        <v>1</v>
      </c>
      <c r="D14" s="2">
        <v>27</v>
      </c>
      <c r="E14" s="3">
        <v>49900</v>
      </c>
      <c r="F14" s="2">
        <v>9</v>
      </c>
      <c r="G14" s="2">
        <v>4</v>
      </c>
      <c r="H14" s="2" t="s">
        <v>39</v>
      </c>
      <c r="I14" s="4"/>
    </row>
    <row r="15" spans="1:10" x14ac:dyDescent="0.2">
      <c r="A15" s="2">
        <v>14</v>
      </c>
      <c r="B15" s="2" t="s">
        <v>2</v>
      </c>
      <c r="C15" s="2">
        <v>0</v>
      </c>
      <c r="D15" s="2">
        <v>46</v>
      </c>
      <c r="E15" s="3">
        <v>110900</v>
      </c>
      <c r="F15" s="2">
        <v>5</v>
      </c>
      <c r="G15" s="2">
        <v>2</v>
      </c>
      <c r="H15" s="2" t="s">
        <v>51</v>
      </c>
      <c r="I15" s="4" t="s">
        <v>53</v>
      </c>
    </row>
    <row r="16" spans="1:10" x14ac:dyDescent="0.2">
      <c r="A16" s="2">
        <v>15</v>
      </c>
      <c r="B16" s="2" t="s">
        <v>3</v>
      </c>
      <c r="C16" s="2">
        <v>1</v>
      </c>
      <c r="D16" s="2">
        <v>31</v>
      </c>
      <c r="E16" s="3">
        <v>22000</v>
      </c>
      <c r="F16" s="2">
        <v>0</v>
      </c>
      <c r="G16" s="2">
        <v>3</v>
      </c>
      <c r="H16" s="2" t="s">
        <v>51</v>
      </c>
      <c r="I16" s="4" t="s">
        <v>61</v>
      </c>
    </row>
    <row r="17" spans="1:9" x14ac:dyDescent="0.2">
      <c r="A17" s="2">
        <v>16</v>
      </c>
      <c r="B17" s="2" t="s">
        <v>2</v>
      </c>
      <c r="C17" s="2">
        <v>1</v>
      </c>
      <c r="D17" s="2">
        <v>27</v>
      </c>
      <c r="E17" s="3">
        <v>29800</v>
      </c>
      <c r="F17" s="2">
        <v>8</v>
      </c>
      <c r="G17" s="2">
        <v>4</v>
      </c>
      <c r="H17" s="2" t="s">
        <v>50</v>
      </c>
      <c r="I17" s="4"/>
    </row>
    <row r="18" spans="1:9" x14ac:dyDescent="0.2">
      <c r="A18" s="2">
        <v>17</v>
      </c>
      <c r="B18" s="2" t="s">
        <v>2</v>
      </c>
      <c r="C18" s="2">
        <v>0</v>
      </c>
      <c r="D18" s="2">
        <v>66</v>
      </c>
      <c r="E18" s="3">
        <v>37700</v>
      </c>
      <c r="F18" s="2">
        <v>7</v>
      </c>
      <c r="G18" s="2">
        <v>4</v>
      </c>
      <c r="H18" s="2" t="s">
        <v>50</v>
      </c>
      <c r="I18" s="4" t="s">
        <v>56</v>
      </c>
    </row>
    <row r="19" spans="1:9" x14ac:dyDescent="0.2">
      <c r="A19" s="2">
        <v>18</v>
      </c>
      <c r="B19" s="2" t="s">
        <v>3</v>
      </c>
      <c r="C19" s="2">
        <v>0</v>
      </c>
      <c r="D19" s="2">
        <v>27</v>
      </c>
      <c r="E19" s="3">
        <v>31100</v>
      </c>
      <c r="F19" s="2">
        <v>10</v>
      </c>
      <c r="G19" s="2">
        <v>4</v>
      </c>
      <c r="H19" s="2" t="s">
        <v>39</v>
      </c>
      <c r="I19" s="4" t="s">
        <v>62</v>
      </c>
    </row>
    <row r="20" spans="1:9" x14ac:dyDescent="0.2">
      <c r="A20" s="2">
        <v>19</v>
      </c>
      <c r="B20" s="2" t="s">
        <v>2</v>
      </c>
      <c r="C20" s="2">
        <v>0</v>
      </c>
      <c r="D20" s="2">
        <v>33</v>
      </c>
      <c r="E20" s="3">
        <v>20600</v>
      </c>
      <c r="F20" s="2">
        <v>7</v>
      </c>
      <c r="G20" s="2">
        <v>2</v>
      </c>
      <c r="H20" s="2" t="s">
        <v>50</v>
      </c>
      <c r="I20" s="4"/>
    </row>
    <row r="21" spans="1:9" x14ac:dyDescent="0.2">
      <c r="A21" s="2">
        <v>20</v>
      </c>
      <c r="B21" s="2" t="s">
        <v>3</v>
      </c>
      <c r="C21" s="2">
        <v>1</v>
      </c>
      <c r="D21" s="2">
        <v>66</v>
      </c>
      <c r="E21" s="3">
        <v>62900</v>
      </c>
      <c r="F21" s="2">
        <v>9</v>
      </c>
      <c r="G21" s="2">
        <v>5</v>
      </c>
      <c r="H21" s="2" t="s">
        <v>39</v>
      </c>
      <c r="I21" s="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Basics 1</vt:lpstr>
      <vt:lpstr>Basics 2</vt:lpstr>
      <vt:lpstr>Basics 3</vt:lpstr>
      <vt:lpstr>Survey 1</vt:lpstr>
      <vt:lpstr>Survey 2</vt:lpstr>
      <vt:lpstr>Automate 1</vt:lpstr>
      <vt:lpstr>Automate 2</vt:lpstr>
      <vt:lpstr>Pivot</vt:lpstr>
      <vt:lpstr>Pivot Data</vt:lpstr>
      <vt:lpstr>Viz 1</vt:lpstr>
      <vt:lpstr>Text of Edit Macro</vt:lpstr>
      <vt:lpstr>Viz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Poynter</dc:creator>
  <cp:lastModifiedBy>Ray Poynter</cp:lastModifiedBy>
  <dcterms:created xsi:type="dcterms:W3CDTF">2022-09-01T15:04:40Z</dcterms:created>
  <dcterms:modified xsi:type="dcterms:W3CDTF">2022-09-14T15:49:35Z</dcterms:modified>
</cp:coreProperties>
</file>